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8800" windowHeight="12330"/>
  </bookViews>
  <sheets>
    <sheet name="Ppto Gastos CCPET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'Ppto Gastos CCPET'!$A$1:$S$135</definedName>
    <definedName name="MEJORAS">[1]!Tabla2[#All]</definedName>
    <definedName name="RegionTituloFila1..O4">#REF!</definedName>
    <definedName name="Titulo1">#REF!</definedName>
    <definedName name="Titulo2">[2]!Gastos[[#Headers],[Código]]</definedName>
    <definedName name="TRMCAMBIO">'[3]Plan adquisiciones'!$C$54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7" i="1" l="1"/>
  <c r="I160" i="1" l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H133" i="1"/>
  <c r="H132" i="1"/>
  <c r="H131" i="1"/>
  <c r="H130" i="1"/>
  <c r="H129" i="1"/>
  <c r="H128" i="1"/>
  <c r="H127" i="1"/>
  <c r="H126" i="1"/>
  <c r="H125" i="1"/>
  <c r="H124" i="1"/>
  <c r="H123" i="1" s="1"/>
  <c r="H122" i="1"/>
  <c r="H121" i="1"/>
  <c r="H120" i="1"/>
  <c r="H119" i="1"/>
  <c r="H118" i="1"/>
  <c r="H116" i="1" s="1"/>
  <c r="H117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 s="1"/>
  <c r="H90" i="1"/>
  <c r="H89" i="1"/>
  <c r="H88" i="1" s="1"/>
  <c r="H87" i="1" s="1"/>
  <c r="H86" i="1" s="1"/>
  <c r="H85" i="1"/>
  <c r="H84" i="1" s="1"/>
  <c r="H83" i="1" s="1"/>
  <c r="H79" i="1"/>
  <c r="H78" i="1"/>
  <c r="H77" i="1"/>
  <c r="H76" i="1"/>
  <c r="H75" i="1"/>
  <c r="H74" i="1"/>
  <c r="H73" i="1" s="1"/>
  <c r="H72" i="1" s="1"/>
  <c r="H71" i="1" s="1"/>
  <c r="H70" i="1" s="1"/>
  <c r="H69" i="1" s="1"/>
  <c r="H68" i="1" s="1"/>
  <c r="S68" i="1" s="1"/>
  <c r="H67" i="1"/>
  <c r="H66" i="1" s="1"/>
  <c r="H65" i="1" s="1"/>
  <c r="H64" i="1"/>
  <c r="H63" i="1"/>
  <c r="H62" i="1"/>
  <c r="H61" i="1"/>
  <c r="H60" i="1"/>
  <c r="H59" i="1"/>
  <c r="H58" i="1"/>
  <c r="H57" i="1"/>
  <c r="H56" i="1"/>
  <c r="H55" i="1"/>
  <c r="H54" i="1"/>
  <c r="H53" i="1"/>
  <c r="U54" i="1" s="1"/>
  <c r="H52" i="1"/>
  <c r="H51" i="1"/>
  <c r="H50" i="1" s="1"/>
  <c r="H49" i="1"/>
  <c r="H48" i="1"/>
  <c r="H47" i="1"/>
  <c r="H46" i="1"/>
  <c r="H45" i="1"/>
  <c r="H44" i="1" s="1"/>
  <c r="H40" i="1"/>
  <c r="H39" i="1" s="1"/>
  <c r="H38" i="1" s="1"/>
  <c r="H37" i="1" s="1"/>
  <c r="H36" i="1" s="1"/>
  <c r="H34" i="1"/>
  <c r="H33" i="1"/>
  <c r="H31" i="1" s="1"/>
  <c r="H26" i="1"/>
  <c r="H25" i="1"/>
  <c r="H24" i="1" s="1"/>
  <c r="H23" i="1" s="1"/>
  <c r="H22" i="1"/>
  <c r="H21" i="1"/>
  <c r="H20" i="1"/>
  <c r="H19" i="1"/>
  <c r="H18" i="1"/>
  <c r="H17" i="1"/>
  <c r="H16" i="1"/>
  <c r="H14" i="1"/>
  <c r="H13" i="1"/>
  <c r="H11" i="1"/>
  <c r="H10" i="1"/>
  <c r="H9" i="1"/>
  <c r="H8" i="1"/>
  <c r="H30" i="1" l="1"/>
  <c r="H29" i="1" s="1"/>
  <c r="H28" i="1" s="1"/>
  <c r="K143" i="1"/>
  <c r="K149" i="1"/>
  <c r="K155" i="1"/>
  <c r="H15" i="1"/>
  <c r="K144" i="1"/>
  <c r="K150" i="1"/>
  <c r="K156" i="1"/>
  <c r="K145" i="1"/>
  <c r="K151" i="1"/>
  <c r="K157" i="1"/>
  <c r="K146" i="1"/>
  <c r="K152" i="1"/>
  <c r="K158" i="1"/>
  <c r="K147" i="1"/>
  <c r="K153" i="1"/>
  <c r="H12" i="1"/>
  <c r="H7" i="1" s="1"/>
  <c r="H6" i="1" s="1"/>
  <c r="H5" i="1" s="1"/>
  <c r="H4" i="1" s="1"/>
  <c r="K142" i="1"/>
  <c r="K148" i="1"/>
  <c r="K154" i="1"/>
  <c r="K160" i="1"/>
  <c r="H82" i="1"/>
  <c r="H42" i="1"/>
  <c r="H41" i="1" s="1"/>
  <c r="H27" i="1" s="1"/>
  <c r="H97" i="1"/>
  <c r="H81" i="1" s="1"/>
  <c r="H80" i="1" s="1"/>
  <c r="S80" i="1" s="1"/>
  <c r="H3" i="1" l="1"/>
  <c r="H2" i="1" l="1"/>
  <c r="S2" i="1" s="1"/>
  <c r="S3" i="1"/>
</calcChain>
</file>

<file path=xl/comments1.xml><?xml version="1.0" encoding="utf-8"?>
<comments xmlns="http://schemas.openxmlformats.org/spreadsheetml/2006/main">
  <authors>
    <author>Ana Sofia Lopez Dominguez</author>
  </authors>
  <commentList>
    <comment ref="H62" authorId="0" shapeId="0">
      <text>
        <r>
          <rPr>
            <b/>
            <sz val="9"/>
            <color indexed="81"/>
            <rFont val="Tahoma"/>
            <family val="2"/>
          </rPr>
          <t>No se incluyen capacitaciones por fuera del PPTO de SG-SST.</t>
        </r>
      </text>
    </comment>
  </commentList>
</comments>
</file>

<file path=xl/sharedStrings.xml><?xml version="1.0" encoding="utf-8"?>
<sst xmlns="http://schemas.openxmlformats.org/spreadsheetml/2006/main" count="464" uniqueCount="223">
  <si>
    <t>Código Completo</t>
  </si>
  <si>
    <t>CPC - DANE</t>
  </si>
  <si>
    <t>Detalle</t>
  </si>
  <si>
    <t>Fuente de Financiación Código Ingresos</t>
  </si>
  <si>
    <t>Fuente de Financiación Atributo</t>
  </si>
  <si>
    <t>Sector</t>
  </si>
  <si>
    <t>Nombre de la Cuenta</t>
  </si>
  <si>
    <t>PPTO INICIAL</t>
  </si>
  <si>
    <t>ADICIONES</t>
  </si>
  <si>
    <t>REDUCCION</t>
  </si>
  <si>
    <t>CREDITO</t>
  </si>
  <si>
    <t>CONTRACREDITO</t>
  </si>
  <si>
    <t>PPTO DEFINITIVO</t>
  </si>
  <si>
    <t>SECTOR</t>
  </si>
  <si>
    <t>PROGRAMA</t>
  </si>
  <si>
    <t>ELEM CONST</t>
  </si>
  <si>
    <t>PRODUCTO</t>
  </si>
  <si>
    <t>COD BPIN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</si>
  <si>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</si>
  <si>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</si>
  <si>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</si>
  <si>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</si>
  <si>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</si>
  <si>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</si>
  <si>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</si>
  <si>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</si>
  <si>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</si>
  <si>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</si>
  <si>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</si>
  <si>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</si>
  <si>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</si>
  <si>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1.1.02.06.007.02.06</t>
  </si>
  <si>
    <t>Sueldo básico</t>
  </si>
  <si>
    <t>1.0.02</t>
  </si>
  <si>
    <t>Sueldo básico.</t>
  </si>
  <si>
    <t>2.1.1.01.01.001.06</t>
  </si>
  <si>
    <t>Prima de servicio</t>
  </si>
  <si>
    <t>2.1.1.01.01.001.07</t>
  </si>
  <si>
    <t>Bonificación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</si>
  <si>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</si>
  <si>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</si>
  <si>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</si>
  <si>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</si>
  <si>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</si>
  <si>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</si>
  <si>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2.1.1.01.02</t>
  </si>
  <si>
    <t>Contribuciones inherentes a la nómina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</si>
  <si>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</si>
  <si>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</si>
  <si>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</si>
  <si>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</si>
  <si>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</si>
  <si>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1.2.15.01.004</t>
  </si>
  <si>
    <t xml:space="preserve">Aportes de cesantías 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</si>
  <si>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</si>
  <si>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</si>
  <si>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</si>
  <si>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</si>
  <si>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</si>
  <si>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</si>
  <si>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</si>
  <si>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</si>
  <si>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</si>
  <si>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</si>
  <si>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</si>
  <si>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</si>
  <si>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</si>
  <si>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2.1.1.01.03.001.03</t>
  </si>
  <si>
    <t>Bonificación especial de recreación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</si>
  <si>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</si>
  <si>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</si>
  <si>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</si>
  <si>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</si>
  <si>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</si>
  <si>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</si>
  <si>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</si>
  <si>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</si>
  <si>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2.1.2.01.01.003.03</t>
  </si>
  <si>
    <t>Maquinaria de oficina, contabilidad e informática</t>
  </si>
  <si>
    <t>2.1.2.01.01.003.03.01</t>
  </si>
  <si>
    <t>Máquinas para oficina y contabilidad, y sus partes y accesorios</t>
  </si>
  <si>
    <t>2.1.2.01.01.003.03.02</t>
  </si>
  <si>
    <t>45290</t>
  </si>
  <si>
    <t>Impresoras y Partes (computadores y/o equipos de SST)</t>
  </si>
  <si>
    <t>Maquinaria de informática y sus partes, piezas y accesorios</t>
  </si>
  <si>
    <t>2.1.2.01.01.003.06</t>
  </si>
  <si>
    <t>Aparatos médicos, instrumentos ópticos y de precisión, relojes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</si>
  <si>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</si>
  <si>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</si>
  <si>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2.1.2.01.01.005</t>
  </si>
  <si>
    <t>Otros activos fijos</t>
  </si>
  <si>
    <t>2.1.2.01.01.005.02</t>
  </si>
  <si>
    <t>Productos de la propiedad intelectual</t>
  </si>
  <si>
    <t>2.1.2.01.01.005.02.03</t>
  </si>
  <si>
    <t>Programas de informática y bases de datos</t>
  </si>
  <si>
    <t>2.1.2.01.01.005.02.03.01</t>
  </si>
  <si>
    <t>Programas de informática</t>
  </si>
  <si>
    <t>2.1.2.01.01.005.02.03.01.01</t>
  </si>
  <si>
    <t>Paquetes de software</t>
  </si>
  <si>
    <t>2.1.2.02</t>
  </si>
  <si>
    <t>Adquisiciones diferentes de activos</t>
  </si>
  <si>
    <t>2.1.2.02.02</t>
  </si>
  <si>
    <t>Adquisición de servicios</t>
  </si>
  <si>
    <t>2.1.2.02.02.005</t>
  </si>
  <si>
    <t>Servicios de la construcción</t>
  </si>
  <si>
    <t>2.1.2.02.02.006</t>
  </si>
  <si>
    <t>Servicios de alojamiento; servicios de suministro de comidas y bebidas; servicios de transporte; y servicios de distribución de electricidad, gas y agua</t>
  </si>
  <si>
    <t>Tiquetes aereos</t>
  </si>
  <si>
    <t xml:space="preserve">Caja Menor </t>
  </si>
  <si>
    <t>Suministro de Aseo y Cafeteria</t>
  </si>
  <si>
    <t>Servicio de Energía</t>
  </si>
  <si>
    <t>Servicio de agua</t>
  </si>
  <si>
    <t>2.1.2.02.02.007</t>
  </si>
  <si>
    <t>Servicios financieros y servicios conexos, servicios inmobiliarios y servicios de leasing</t>
  </si>
  <si>
    <t>Pólizas</t>
  </si>
  <si>
    <t>Arrendamiento</t>
  </si>
  <si>
    <t>2.1.2.02.02.008</t>
  </si>
  <si>
    <t xml:space="preserve">Servicios prestados a las empresas y servicios de producción </t>
  </si>
  <si>
    <t>Asesoría Jurídicos</t>
  </si>
  <si>
    <t>Revisoría Fiscal</t>
  </si>
  <si>
    <t>Internet</t>
  </si>
  <si>
    <t>Otros servicios de SST  (Vigilancia)</t>
  </si>
  <si>
    <t>Mantenimiento equipos de oficina</t>
  </si>
  <si>
    <t>Mantenimiento de extintores y señalización</t>
  </si>
  <si>
    <t>Sumistro de Papelería</t>
  </si>
  <si>
    <t>Asesorias de Gerencia</t>
  </si>
  <si>
    <t>2.1.2.02.02.009</t>
  </si>
  <si>
    <t>Capacitaciones, Programa SG-SST</t>
  </si>
  <si>
    <t>Servicios para la comunidad, sociales y personales</t>
  </si>
  <si>
    <t>Servicio de apoyo a la gestión</t>
  </si>
  <si>
    <t>2.1.2.02.02.010</t>
  </si>
  <si>
    <t>Viáticos de los funcionarios en comisión</t>
  </si>
  <si>
    <t>2.1.3.13</t>
  </si>
  <si>
    <t>Sentencias y conciliaciones</t>
  </si>
  <si>
    <t>2.1.3.13.01</t>
  </si>
  <si>
    <t>Fallos nacionales</t>
  </si>
  <si>
    <t>2.1.3.13.01.002</t>
  </si>
  <si>
    <t>Conciliaciones</t>
  </si>
  <si>
    <t>2.2</t>
  </si>
  <si>
    <t>Servicio de la deuda pública</t>
  </si>
  <si>
    <t>2.2.2</t>
  </si>
  <si>
    <t>Servicio de la deuda pública interna</t>
  </si>
  <si>
    <t>2.2.2.01</t>
  </si>
  <si>
    <t>Principal</t>
  </si>
  <si>
    <t>2.2.2.01.02</t>
  </si>
  <si>
    <t>Préstamos</t>
  </si>
  <si>
    <t>2.2.2.01.02.002</t>
  </si>
  <si>
    <t>Entidades financieras</t>
  </si>
  <si>
    <t>2.2.2.01.02.002.02</t>
  </si>
  <si>
    <t>Banca Comercial</t>
  </si>
  <si>
    <t>2.2.2.01.02.002.02.03</t>
  </si>
  <si>
    <t>Intereses</t>
  </si>
  <si>
    <t>Banca comercial</t>
  </si>
  <si>
    <t>Servicio a la deuda</t>
  </si>
  <si>
    <t>2.3</t>
  </si>
  <si>
    <t>Inversión</t>
  </si>
  <si>
    <t>2.3.2</t>
  </si>
  <si>
    <t>2.3.2.01</t>
  </si>
  <si>
    <t>2.3.2.01.01.003</t>
  </si>
  <si>
    <t>2.3.2.01.01.003.03</t>
  </si>
  <si>
    <t>2.3.2.01.01.003.03.02</t>
  </si>
  <si>
    <t>Tecnología - Setpc</t>
  </si>
  <si>
    <t>2.3.2.01.01.005.02</t>
  </si>
  <si>
    <t>2.3.2.01.01.005.02.03</t>
  </si>
  <si>
    <t>2.3.2.01.01.005.02.03.01</t>
  </si>
  <si>
    <t>2.3.2.01.01.005.02.03.01.01</t>
  </si>
  <si>
    <t>Software de la entidad</t>
  </si>
  <si>
    <t>2.3.2.01.03</t>
  </si>
  <si>
    <t>Activos no producidos</t>
  </si>
  <si>
    <t>2.3.2.01.03.001</t>
  </si>
  <si>
    <t>Adquisición Predial</t>
  </si>
  <si>
    <t>Tierras y terrenos</t>
  </si>
  <si>
    <t>2.3.2.02.02</t>
  </si>
  <si>
    <t>2.3.2.02.02.005</t>
  </si>
  <si>
    <t>Terminales y Patio Talleres Mamatoco</t>
  </si>
  <si>
    <t>Convenio Módulos Cra 5</t>
  </si>
  <si>
    <t>Infraestructura calle 30</t>
  </si>
  <si>
    <t>Infraestructura -Redes EDUS calle 30 y Disponible</t>
  </si>
  <si>
    <t>Obra Patio Libano</t>
  </si>
  <si>
    <t>1.2.07.01.001</t>
  </si>
  <si>
    <t>Patio Libano, La lucha</t>
  </si>
  <si>
    <t>Obra Patio Lucha</t>
  </si>
  <si>
    <t>Obra TT La Lucha</t>
  </si>
  <si>
    <t>Paraderos</t>
  </si>
  <si>
    <t>2.3.2.02.02.006</t>
  </si>
  <si>
    <t xml:space="preserve"> </t>
  </si>
  <si>
    <t>Tiquetes de Gerencia del Proyecto</t>
  </si>
  <si>
    <t>Caja Menor de Adquisición Predial</t>
  </si>
  <si>
    <t>Logistica de Eventos para la socialización del proyecto</t>
  </si>
  <si>
    <t xml:space="preserve">Costos de Desplazamiento </t>
  </si>
  <si>
    <t>Alquiler del Vehículo</t>
  </si>
  <si>
    <t>2.3.2.02.02.007</t>
  </si>
  <si>
    <t>2.3.2.02.02.008</t>
  </si>
  <si>
    <t>Interventoría TT y PT Mamatoco</t>
  </si>
  <si>
    <t>Interventoría Vial (Calle 30 Tramo 1b, 3,  4)</t>
  </si>
  <si>
    <t>Interventorías Tecnología</t>
  </si>
  <si>
    <t>Interventoria PT Libano</t>
  </si>
  <si>
    <t>Interventoria PT Lucha y TT la lucha</t>
  </si>
  <si>
    <t>Licencias de ocupación de cauce (Tramo 6a)</t>
  </si>
  <si>
    <t>Gerencia del Proyecto</t>
  </si>
  <si>
    <t xml:space="preserve">CxP Gerencia </t>
  </si>
  <si>
    <t>ingresos</t>
  </si>
  <si>
    <t>Disponibilidad de Capitalización</t>
  </si>
  <si>
    <t>Disponibilidad de Nación otra fuentes</t>
  </si>
  <si>
    <t>Disponibilidad inicial Otros Aportes Ente Gestor</t>
  </si>
  <si>
    <t>Disponibilidad redes Distrito</t>
  </si>
  <si>
    <t>Aportes de Cofinanciación Nación Otras Fuentes</t>
  </si>
  <si>
    <t>Aportes de Cofinanciación Nación vigencias Anteriores</t>
  </si>
  <si>
    <t>Aportes ICLD</t>
  </si>
  <si>
    <t>Disponibilidad inicial aportes de cofinanciación Distrito ICLD</t>
  </si>
  <si>
    <t>Aportes de cofinanciación ICLD  vigencia anteriores</t>
  </si>
  <si>
    <t>Disponibilidad inicial aportes de cofinanciación Distrito SGP</t>
  </si>
  <si>
    <t>Aportes SGP</t>
  </si>
  <si>
    <t>Aporte de cofinanciación SGP vigencia anteriores</t>
  </si>
  <si>
    <t xml:space="preserve">Convenio redes </t>
  </si>
  <si>
    <t>Convenio modulos Cra 5ta</t>
  </si>
  <si>
    <t>Disponibilidad Convenio de Módulos Cra 5ta</t>
  </si>
  <si>
    <t>Convenio Capacitación Cra 5ta</t>
  </si>
  <si>
    <t>Disponibilidad Convenio Cra 5ta (Capacitaciones)</t>
  </si>
  <si>
    <t>Convenio Redes vigencia Anterior</t>
  </si>
  <si>
    <t>Aportes de Capital</t>
  </si>
  <si>
    <t>Crédito</t>
  </si>
  <si>
    <t>Licencias y antivirus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</si>
</sst>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theme="1"/>
      <name val="Arial Narrow"/>
      <family val="2"/>
    </font>
    <font>
      <b/>
      <i/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CC3300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CC33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rgb="FFCC3300"/>
      </top>
      <bottom style="double">
        <color indexed="64"/>
      </bottom>
      <diagonal/>
    </border>
    <border>
      <left style="medium">
        <color rgb="FFCC3300"/>
      </left>
      <right style="double">
        <color indexed="64"/>
      </right>
      <top style="medium">
        <color rgb="FFCC33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3300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3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5" fillId="4" borderId="6" xfId="2" applyFont="1" applyFill="1" applyBorder="1" applyAlignment="1">
      <alignment vertical="center"/>
    </xf>
    <xf numFmtId="0" fontId="5" fillId="4" borderId="7" xfId="2" applyFont="1" applyFill="1" applyBorder="1" applyAlignment="1">
      <alignment horizontal="left" vertical="center"/>
    </xf>
    <xf numFmtId="0" fontId="5" fillId="4" borderId="7" xfId="2" applyFont="1" applyFill="1" applyBorder="1" applyAlignment="1">
      <alignment vertical="center"/>
    </xf>
    <xf numFmtId="0" fontId="5" fillId="4" borderId="7" xfId="2" applyFont="1" applyFill="1" applyBorder="1" applyAlignment="1">
      <alignment horizontal="center" vertical="center"/>
    </xf>
    <xf numFmtId="43" fontId="5" fillId="4" borderId="6" xfId="1" applyFont="1" applyFill="1" applyBorder="1" applyAlignment="1">
      <alignment vertical="center"/>
    </xf>
    <xf numFmtId="43" fontId="5" fillId="4" borderId="8" xfId="1" applyFont="1" applyFill="1" applyBorder="1" applyAlignment="1">
      <alignment vertical="center"/>
    </xf>
    <xf numFmtId="43" fontId="5" fillId="4" borderId="7" xfId="1" applyFont="1" applyFill="1" applyBorder="1" applyAlignment="1">
      <alignment vertical="center"/>
    </xf>
    <xf numFmtId="43" fontId="4" fillId="3" borderId="0" xfId="3" applyNumberFormat="1" applyFont="1" applyFill="1" applyAlignment="1">
      <alignment horizontal="center" vertical="center"/>
    </xf>
    <xf numFmtId="0" fontId="6" fillId="5" borderId="6" xfId="2" applyFont="1" applyFill="1" applyBorder="1" applyAlignment="1">
      <alignment vertical="center"/>
    </xf>
    <xf numFmtId="0" fontId="6" fillId="5" borderId="7" xfId="2" applyFont="1" applyFill="1" applyBorder="1" applyAlignment="1">
      <alignment horizontal="left" vertical="center"/>
    </xf>
    <xf numFmtId="0" fontId="6" fillId="5" borderId="7" xfId="2" applyFont="1" applyFill="1" applyBorder="1" applyAlignment="1">
      <alignment vertical="center"/>
    </xf>
    <xf numFmtId="0" fontId="6" fillId="5" borderId="7" xfId="2" applyFont="1" applyFill="1" applyBorder="1" applyAlignment="1">
      <alignment horizontal="center" vertical="center"/>
    </xf>
    <xf numFmtId="43" fontId="6" fillId="5" borderId="6" xfId="1" applyFont="1" applyFill="1" applyBorder="1" applyAlignment="1">
      <alignment vertical="center"/>
    </xf>
    <xf numFmtId="43" fontId="6" fillId="5" borderId="8" xfId="1" applyFont="1" applyFill="1" applyBorder="1" applyAlignment="1">
      <alignment vertical="center"/>
    </xf>
    <xf numFmtId="43" fontId="6" fillId="5" borderId="7" xfId="1" applyFont="1" applyFill="1" applyBorder="1" applyAlignment="1">
      <alignment vertical="center"/>
    </xf>
    <xf numFmtId="0" fontId="7" fillId="6" borderId="6" xfId="2" applyFont="1" applyFill="1" applyBorder="1" applyAlignment="1">
      <alignment vertical="center"/>
    </xf>
    <xf numFmtId="0" fontId="7" fillId="6" borderId="7" xfId="2" applyFont="1" applyFill="1" applyBorder="1" applyAlignment="1">
      <alignment horizontal="left" vertical="center"/>
    </xf>
    <xf numFmtId="0" fontId="7" fillId="6" borderId="7" xfId="2" applyFont="1" applyFill="1" applyBorder="1" applyAlignment="1">
      <alignment vertical="center"/>
    </xf>
    <xf numFmtId="0" fontId="7" fillId="6" borderId="7" xfId="2" applyFont="1" applyFill="1" applyBorder="1" applyAlignment="1">
      <alignment horizontal="center" vertical="center"/>
    </xf>
    <xf numFmtId="43" fontId="7" fillId="6" borderId="6" xfId="1" applyFont="1" applyFill="1" applyBorder="1" applyAlignment="1">
      <alignment vertical="center"/>
    </xf>
    <xf numFmtId="43" fontId="7" fillId="6" borderId="8" xfId="1" applyFont="1" applyFill="1" applyBorder="1" applyAlignment="1">
      <alignment vertical="center"/>
    </xf>
    <xf numFmtId="43" fontId="7" fillId="6" borderId="7" xfId="1" applyFont="1" applyFill="1" applyBorder="1" applyAlignment="1">
      <alignment vertical="center"/>
    </xf>
    <xf numFmtId="0" fontId="7" fillId="7" borderId="6" xfId="2" applyFont="1" applyFill="1" applyBorder="1" applyAlignment="1">
      <alignment vertical="center"/>
    </xf>
    <xf numFmtId="0" fontId="7" fillId="7" borderId="7" xfId="2" applyFont="1" applyFill="1" applyBorder="1" applyAlignment="1">
      <alignment horizontal="left" vertical="center"/>
    </xf>
    <xf numFmtId="0" fontId="7" fillId="7" borderId="7" xfId="2" applyFont="1" applyFill="1" applyBorder="1" applyAlignment="1">
      <alignment vertical="center"/>
    </xf>
    <xf numFmtId="0" fontId="7" fillId="7" borderId="7" xfId="2" applyFont="1" applyFill="1" applyBorder="1" applyAlignment="1">
      <alignment horizontal="center" vertical="center"/>
    </xf>
    <xf numFmtId="43" fontId="7" fillId="7" borderId="6" xfId="1" applyFont="1" applyFill="1" applyBorder="1" applyAlignment="1">
      <alignment vertical="center"/>
    </xf>
    <xf numFmtId="43" fontId="7" fillId="7" borderId="8" xfId="1" applyFont="1" applyFill="1" applyBorder="1" applyAlignment="1">
      <alignment vertical="center"/>
    </xf>
    <xf numFmtId="43" fontId="7" fillId="7" borderId="7" xfId="1" applyFont="1" applyFill="1" applyBorder="1" applyAlignment="1">
      <alignment vertical="center"/>
    </xf>
    <xf numFmtId="0" fontId="7" fillId="8" borderId="6" xfId="2" applyFont="1" applyFill="1" applyBorder="1" applyAlignment="1">
      <alignment vertical="center"/>
    </xf>
    <xf numFmtId="0" fontId="7" fillId="8" borderId="7" xfId="2" applyFont="1" applyFill="1" applyBorder="1" applyAlignment="1">
      <alignment horizontal="left" vertical="center"/>
    </xf>
    <xf numFmtId="0" fontId="7" fillId="8" borderId="7" xfId="2" applyFont="1" applyFill="1" applyBorder="1" applyAlignment="1">
      <alignment vertical="center"/>
    </xf>
    <xf numFmtId="0" fontId="7" fillId="8" borderId="7" xfId="2" applyFont="1" applyFill="1" applyBorder="1" applyAlignment="1">
      <alignment horizontal="center" vertical="center"/>
    </xf>
    <xf numFmtId="43" fontId="7" fillId="8" borderId="6" xfId="1" applyFont="1" applyFill="1" applyBorder="1" applyAlignment="1">
      <alignment vertical="center"/>
    </xf>
    <xf numFmtId="43" fontId="7" fillId="8" borderId="8" xfId="1" applyFont="1" applyFill="1" applyBorder="1" applyAlignment="1">
      <alignment vertical="center"/>
    </xf>
    <xf numFmtId="43" fontId="7" fillId="8" borderId="7" xfId="1" applyFont="1" applyFill="1" applyBorder="1" applyAlignment="1">
      <alignment vertical="center"/>
    </xf>
    <xf numFmtId="0" fontId="8" fillId="9" borderId="6" xfId="2" applyFont="1" applyFill="1" applyBorder="1" applyAlignment="1">
      <alignment vertical="center"/>
    </xf>
    <xf numFmtId="0" fontId="8" fillId="9" borderId="6" xfId="2" applyFont="1" applyFill="1" applyBorder="1" applyAlignment="1">
      <alignment horizontal="left" vertical="center"/>
    </xf>
    <xf numFmtId="0" fontId="8" fillId="9" borderId="6" xfId="2" applyFont="1" applyFill="1" applyBorder="1" applyAlignment="1">
      <alignment horizontal="center" vertical="center"/>
    </xf>
    <xf numFmtId="43" fontId="8" fillId="9" borderId="6" xfId="1" applyFont="1" applyFill="1" applyBorder="1" applyAlignment="1">
      <alignment vertical="center"/>
    </xf>
    <xf numFmtId="43" fontId="8" fillId="9" borderId="9" xfId="1" applyFont="1" applyFill="1" applyBorder="1" applyAlignment="1">
      <alignment vertical="center"/>
    </xf>
    <xf numFmtId="0" fontId="8" fillId="8" borderId="6" xfId="2" applyFont="1" applyFill="1" applyBorder="1" applyAlignment="1">
      <alignment vertical="center"/>
    </xf>
    <xf numFmtId="0" fontId="8" fillId="8" borderId="7" xfId="2" applyFont="1" applyFill="1" applyBorder="1" applyAlignment="1">
      <alignment horizontal="left" vertical="center"/>
    </xf>
    <xf numFmtId="0" fontId="8" fillId="8" borderId="7" xfId="2" applyFont="1" applyFill="1" applyBorder="1" applyAlignment="1">
      <alignment vertical="center"/>
    </xf>
    <xf numFmtId="0" fontId="8" fillId="8" borderId="7" xfId="2" applyFont="1" applyFill="1" applyBorder="1" applyAlignment="1">
      <alignment horizontal="center" vertical="center"/>
    </xf>
    <xf numFmtId="43" fontId="8" fillId="8" borderId="6" xfId="1" applyFont="1" applyFill="1" applyBorder="1" applyAlignment="1">
      <alignment vertical="center"/>
    </xf>
    <xf numFmtId="43" fontId="8" fillId="8" borderId="8" xfId="1" applyFont="1" applyFill="1" applyBorder="1" applyAlignment="1">
      <alignment vertical="center"/>
    </xf>
    <xf numFmtId="43" fontId="8" fillId="8" borderId="7" xfId="1" applyFont="1" applyFill="1" applyBorder="1" applyAlignment="1">
      <alignment vertical="center"/>
    </xf>
    <xf numFmtId="43" fontId="7" fillId="8" borderId="6" xfId="2" applyNumberFormat="1" applyFont="1" applyFill="1" applyBorder="1" applyAlignment="1">
      <alignment horizontal="left" vertical="center"/>
    </xf>
    <xf numFmtId="0" fontId="7" fillId="8" borderId="8" xfId="2" applyFont="1" applyFill="1" applyBorder="1" applyAlignment="1">
      <alignment horizontal="left" vertical="center"/>
    </xf>
    <xf numFmtId="43" fontId="8" fillId="8" borderId="6" xfId="2" applyNumberFormat="1" applyFont="1" applyFill="1" applyBorder="1" applyAlignment="1">
      <alignment horizontal="left" vertical="center"/>
    </xf>
    <xf numFmtId="0" fontId="8" fillId="8" borderId="8" xfId="2" applyFont="1" applyFill="1" applyBorder="1" applyAlignment="1">
      <alignment horizontal="left" vertical="center"/>
    </xf>
    <xf numFmtId="0" fontId="8" fillId="9" borderId="7" xfId="2" applyFont="1" applyFill="1" applyBorder="1" applyAlignment="1">
      <alignment horizontal="center" vertical="center"/>
    </xf>
    <xf numFmtId="0" fontId="8" fillId="9" borderId="7" xfId="2" applyFont="1" applyFill="1" applyBorder="1" applyAlignment="1">
      <alignment vertical="center"/>
    </xf>
    <xf numFmtId="0" fontId="8" fillId="10" borderId="7" xfId="2" applyFont="1" applyFill="1" applyBorder="1" applyAlignment="1">
      <alignment horizontal="left" vertical="center"/>
    </xf>
    <xf numFmtId="43" fontId="8" fillId="10" borderId="6" xfId="2" applyNumberFormat="1" applyFont="1" applyFill="1" applyBorder="1" applyAlignment="1">
      <alignment horizontal="left" vertical="center"/>
    </xf>
    <xf numFmtId="0" fontId="8" fillId="10" borderId="8" xfId="2" applyFont="1" applyFill="1" applyBorder="1" applyAlignment="1">
      <alignment horizontal="left" vertical="center"/>
    </xf>
    <xf numFmtId="0" fontId="8" fillId="9" borderId="7" xfId="2" applyFont="1" applyFill="1" applyBorder="1" applyAlignment="1">
      <alignment horizontal="left" vertical="center"/>
    </xf>
    <xf numFmtId="43" fontId="8" fillId="9" borderId="6" xfId="2" applyNumberFormat="1" applyFont="1" applyFill="1" applyBorder="1" applyAlignment="1">
      <alignment horizontal="left" vertical="center"/>
    </xf>
    <xf numFmtId="0" fontId="8" fillId="9" borderId="8" xfId="2" applyFont="1" applyFill="1" applyBorder="1" applyAlignment="1">
      <alignment horizontal="left" vertical="center"/>
    </xf>
    <xf numFmtId="43" fontId="7" fillId="6" borderId="6" xfId="2" applyNumberFormat="1" applyFont="1" applyFill="1" applyBorder="1" applyAlignment="1">
      <alignment vertical="center"/>
    </xf>
    <xf numFmtId="43" fontId="7" fillId="6" borderId="7" xfId="2" applyNumberFormat="1" applyFont="1" applyFill="1" applyBorder="1" applyAlignment="1">
      <alignment vertical="center"/>
    </xf>
    <xf numFmtId="0" fontId="7" fillId="11" borderId="6" xfId="2" applyFont="1" applyFill="1" applyBorder="1" applyAlignment="1">
      <alignment vertical="center"/>
    </xf>
    <xf numFmtId="0" fontId="7" fillId="11" borderId="7" xfId="2" applyFont="1" applyFill="1" applyBorder="1" applyAlignment="1">
      <alignment horizontal="left" vertical="center"/>
    </xf>
    <xf numFmtId="0" fontId="7" fillId="11" borderId="7" xfId="2" applyFont="1" applyFill="1" applyBorder="1" applyAlignment="1">
      <alignment vertical="center"/>
    </xf>
    <xf numFmtId="0" fontId="7" fillId="11" borderId="7" xfId="2" applyFont="1" applyFill="1" applyBorder="1" applyAlignment="1">
      <alignment horizontal="center" vertical="center"/>
    </xf>
    <xf numFmtId="43" fontId="7" fillId="11" borderId="6" xfId="2" applyNumberFormat="1" applyFont="1" applyFill="1" applyBorder="1" applyAlignment="1">
      <alignment vertical="center"/>
    </xf>
    <xf numFmtId="0" fontId="7" fillId="11" borderId="8" xfId="2" applyFont="1" applyFill="1" applyBorder="1" applyAlignment="1">
      <alignment vertical="center"/>
    </xf>
    <xf numFmtId="43" fontId="7" fillId="8" borderId="6" xfId="2" applyNumberFormat="1" applyFont="1" applyFill="1" applyBorder="1" applyAlignment="1">
      <alignment vertical="center"/>
    </xf>
    <xf numFmtId="0" fontId="7" fillId="8" borderId="8" xfId="2" applyFont="1" applyFill="1" applyBorder="1" applyAlignment="1">
      <alignment vertical="center"/>
    </xf>
    <xf numFmtId="0" fontId="8" fillId="9" borderId="9" xfId="2" applyFont="1" applyFill="1" applyBorder="1" applyAlignment="1">
      <alignment vertical="center"/>
    </xf>
    <xf numFmtId="0" fontId="8" fillId="9" borderId="6" xfId="2" applyFont="1" applyFill="1" applyBorder="1" applyAlignment="1">
      <alignment horizontal="left" vertical="center" wrapText="1"/>
    </xf>
    <xf numFmtId="43" fontId="8" fillId="9" borderId="6" xfId="1" applyFont="1" applyFill="1" applyBorder="1" applyAlignment="1">
      <alignment horizontal="left" vertical="center" wrapText="1"/>
    </xf>
    <xf numFmtId="0" fontId="8" fillId="9" borderId="9" xfId="2" applyFont="1" applyFill="1" applyBorder="1" applyAlignment="1">
      <alignment horizontal="left" vertical="center" wrapText="1"/>
    </xf>
    <xf numFmtId="0" fontId="8" fillId="0" borderId="6" xfId="2" applyFont="1" applyBorder="1" applyAlignment="1">
      <alignment vertical="center"/>
    </xf>
    <xf numFmtId="0" fontId="8" fillId="8" borderId="8" xfId="2" applyFont="1" applyFill="1" applyBorder="1" applyAlignment="1">
      <alignment vertical="center"/>
    </xf>
    <xf numFmtId="0" fontId="8" fillId="9" borderId="8" xfId="2" applyFont="1" applyFill="1" applyBorder="1" applyAlignment="1">
      <alignment vertical="center"/>
    </xf>
    <xf numFmtId="43" fontId="8" fillId="9" borderId="6" xfId="2" applyNumberFormat="1" applyFont="1" applyFill="1" applyBorder="1" applyAlignment="1">
      <alignment vertical="center"/>
    </xf>
    <xf numFmtId="43" fontId="7" fillId="9" borderId="6" xfId="1" applyFont="1" applyFill="1" applyBorder="1" applyAlignment="1">
      <alignment vertical="center"/>
    </xf>
    <xf numFmtId="43" fontId="8" fillId="9" borderId="9" xfId="2" applyNumberFormat="1" applyFont="1" applyFill="1" applyBorder="1" applyAlignment="1">
      <alignment vertical="center"/>
    </xf>
    <xf numFmtId="164" fontId="4" fillId="3" borderId="0" xfId="3" applyNumberFormat="1" applyFont="1" applyFill="1" applyAlignment="1">
      <alignment horizontal="center" vertical="center"/>
    </xf>
    <xf numFmtId="0" fontId="7" fillId="9" borderId="6" xfId="2" applyFont="1" applyFill="1" applyBorder="1" applyAlignment="1">
      <alignment vertical="center"/>
    </xf>
    <xf numFmtId="0" fontId="7" fillId="9" borderId="6" xfId="2" applyFont="1" applyFill="1" applyBorder="1" applyAlignment="1">
      <alignment horizontal="left" vertical="center"/>
    </xf>
    <xf numFmtId="0" fontId="7" fillId="9" borderId="7" xfId="2" applyFont="1" applyFill="1" applyBorder="1" applyAlignment="1">
      <alignment horizontal="center" vertical="center"/>
    </xf>
    <xf numFmtId="0" fontId="7" fillId="9" borderId="6" xfId="2" applyFont="1" applyFill="1" applyBorder="1" applyAlignment="1">
      <alignment horizontal="center" vertical="center"/>
    </xf>
    <xf numFmtId="43" fontId="8" fillId="9" borderId="8" xfId="1" applyFont="1" applyFill="1" applyBorder="1" applyAlignment="1">
      <alignment vertical="center"/>
    </xf>
    <xf numFmtId="43" fontId="8" fillId="9" borderId="7" xfId="1" applyFont="1" applyFill="1" applyBorder="1" applyAlignment="1">
      <alignment vertical="center"/>
    </xf>
    <xf numFmtId="0" fontId="7" fillId="12" borderId="6" xfId="2" applyFont="1" applyFill="1" applyBorder="1" applyAlignment="1">
      <alignment vertical="center"/>
    </xf>
    <xf numFmtId="0" fontId="7" fillId="12" borderId="7" xfId="2" applyFont="1" applyFill="1" applyBorder="1" applyAlignment="1">
      <alignment horizontal="left" vertical="center"/>
    </xf>
    <xf numFmtId="0" fontId="7" fillId="12" borderId="7" xfId="2" applyFont="1" applyFill="1" applyBorder="1" applyAlignment="1">
      <alignment vertical="center"/>
    </xf>
    <xf numFmtId="0" fontId="7" fillId="12" borderId="7" xfId="2" applyFont="1" applyFill="1" applyBorder="1" applyAlignment="1">
      <alignment horizontal="center" vertical="center"/>
    </xf>
    <xf numFmtId="43" fontId="7" fillId="12" borderId="6" xfId="1" applyFont="1" applyFill="1" applyBorder="1" applyAlignment="1">
      <alignment vertical="center"/>
    </xf>
    <xf numFmtId="0" fontId="7" fillId="12" borderId="8" xfId="2" applyFont="1" applyFill="1" applyBorder="1" applyAlignment="1">
      <alignment vertical="center"/>
    </xf>
    <xf numFmtId="0" fontId="7" fillId="6" borderId="8" xfId="2" applyFont="1" applyFill="1" applyBorder="1" applyAlignment="1">
      <alignment vertical="center"/>
    </xf>
    <xf numFmtId="43" fontId="7" fillId="11" borderId="6" xfId="1" applyFont="1" applyFill="1" applyBorder="1" applyAlignment="1">
      <alignment vertical="center"/>
    </xf>
    <xf numFmtId="0" fontId="6" fillId="5" borderId="8" xfId="2" applyFont="1" applyFill="1" applyBorder="1" applyAlignment="1">
      <alignment vertical="center"/>
    </xf>
    <xf numFmtId="0" fontId="7" fillId="0" borderId="7" xfId="2" applyFont="1" applyBorder="1" applyAlignment="1">
      <alignment horizontal="left" vertical="center"/>
    </xf>
    <xf numFmtId="0" fontId="7" fillId="9" borderId="7" xfId="2" applyFont="1" applyFill="1" applyBorder="1" applyAlignment="1">
      <alignment vertical="center"/>
    </xf>
    <xf numFmtId="0" fontId="7" fillId="9" borderId="8" xfId="2" applyFont="1" applyFill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7" fillId="9" borderId="7" xfId="2" applyFont="1" applyFill="1" applyBorder="1" applyAlignment="1">
      <alignment horizontal="left" vertical="center"/>
    </xf>
    <xf numFmtId="0" fontId="4" fillId="3" borderId="0" xfId="3" applyFont="1" applyFill="1" applyAlignment="1">
      <alignment horizontal="left" vertical="center"/>
    </xf>
    <xf numFmtId="6" fontId="4" fillId="3" borderId="0" xfId="3" applyNumberFormat="1" applyFont="1" applyFill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0" fontId="2" fillId="13" borderId="11" xfId="2" applyFill="1" applyBorder="1" applyAlignment="1">
      <alignment vertical="center"/>
    </xf>
    <xf numFmtId="43" fontId="9" fillId="3" borderId="0" xfId="1" applyFont="1" applyFill="1" applyBorder="1" applyAlignment="1">
      <alignment horizontal="center" vertical="center"/>
    </xf>
    <xf numFmtId="0" fontId="2" fillId="13" borderId="11" xfId="2" applyFill="1" applyBorder="1" applyAlignment="1">
      <alignment horizontal="left" vertical="center"/>
    </xf>
    <xf numFmtId="43" fontId="8" fillId="0" borderId="6" xfId="1" applyFont="1" applyFill="1" applyBorder="1" applyAlignment="1">
      <alignment vertical="center"/>
    </xf>
    <xf numFmtId="0" fontId="8" fillId="14" borderId="6" xfId="2" applyFont="1" applyFill="1" applyBorder="1" applyAlignment="1">
      <alignment vertical="center"/>
    </xf>
    <xf numFmtId="0" fontId="8" fillId="14" borderId="7" xfId="2" applyFont="1" applyFill="1" applyBorder="1" applyAlignment="1">
      <alignment horizontal="center" vertical="center"/>
    </xf>
    <xf numFmtId="43" fontId="8" fillId="14" borderId="6" xfId="1" applyFont="1" applyFill="1" applyBorder="1" applyAlignment="1">
      <alignment vertical="center"/>
    </xf>
    <xf numFmtId="0" fontId="8" fillId="14" borderId="6" xfId="2" applyFont="1" applyFill="1" applyBorder="1" applyAlignment="1">
      <alignment horizontal="left" vertical="center"/>
    </xf>
    <xf numFmtId="0" fontId="8" fillId="14" borderId="6" xfId="2" applyFont="1" applyFill="1" applyBorder="1" applyAlignment="1">
      <alignment horizontal="center" vertical="center"/>
    </xf>
    <xf numFmtId="0" fontId="4" fillId="15" borderId="0" xfId="3" applyFont="1" applyFill="1" applyAlignment="1">
      <alignment horizontal="center" vertical="center"/>
    </xf>
    <xf numFmtId="164" fontId="4" fillId="15" borderId="0" xfId="3" applyNumberFormat="1" applyFont="1" applyFill="1" applyAlignment="1">
      <alignment horizontal="center" vertical="center"/>
    </xf>
    <xf numFmtId="43" fontId="4" fillId="15" borderId="0" xfId="3" applyNumberFormat="1" applyFont="1" applyFill="1" applyAlignment="1">
      <alignment horizontal="center" vertical="center"/>
    </xf>
    <xf numFmtId="0" fontId="8" fillId="0" borderId="10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8" fillId="9" borderId="10" xfId="2" applyFont="1" applyFill="1" applyBorder="1" applyAlignment="1">
      <alignment vertical="center"/>
    </xf>
    <xf numFmtId="0" fontId="4" fillId="9" borderId="0" xfId="3" applyFont="1" applyFill="1" applyAlignment="1">
      <alignment horizontal="center" vertical="center"/>
    </xf>
    <xf numFmtId="43" fontId="4" fillId="9" borderId="0" xfId="3" applyNumberFormat="1" applyFont="1" applyFill="1" applyAlignment="1">
      <alignment horizontal="center" vertical="center"/>
    </xf>
    <xf numFmtId="0" fontId="8" fillId="9" borderId="6" xfId="2" applyFont="1" applyFill="1" applyBorder="1" applyAlignment="1">
      <alignment vertical="center" wrapText="1"/>
    </xf>
    <xf numFmtId="0" fontId="4" fillId="9" borderId="0" xfId="3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onocimientos4\Desktop\PROYECCION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NA%20MILENA%20CHACON\Dropbox\SANTA%20MARTA\PROYECTO%20DE%20PRESUPUESTO%202023\Proyecto%20de%20Presupuesto%202023%20(12,86)%20-NMD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ransporte-my.sharepoint.com/personal/dcardozo_mintransporte_gov_co/Documents/5.%20Santa%20Marta/CONPES%203548/Redistribucion%20Componentes%20CONPES3896/RECOPILACI&#211;N%20DE%20INFORMACI&#211;N/POA%20Setp%20Santa%20Marta%202018%20Umus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uesto2\Dropbox%20(Personal)\2024\03.%20PROYECTO%20DE%20PRESUPUESTO%202024%20-%20M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royeccion 2023"/>
      <sheetName val="MATRIZ DE PREDIO"/>
      <sheetName val="TD"/>
      <sheetName val="Hoja3"/>
      <sheetName val="Mejoras PPL"/>
      <sheetName val="Ejecutado 2022 (resumido)"/>
      <sheetName val="proyeccion 2022 (resumido)"/>
      <sheetName val="proyeccion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P Inversion"/>
      <sheetName val="CUENTAS POR PAGAR P 2022 (2)"/>
      <sheetName val="RESTITUCIÓN DE FUENTE"/>
      <sheetName val=" CUENTA DE COBRO 2022"/>
      <sheetName val="CIERRE PRESUPUESTO CORTE 31 OCT"/>
      <sheetName val="VIGENCIAS FUTURA"/>
      <sheetName val="RETEGARANTÍAS"/>
      <sheetName val="Proyecciones funcionamiento"/>
      <sheetName val="Ingresos"/>
      <sheetName val="Gastos (12,86)"/>
      <sheetName val="Lista"/>
      <sheetName val="Fuentes de Financiación"/>
      <sheetName val="Proyecto de Presupuesto 2023 (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dquisiciones"/>
      <sheetName val="INFRAESTRUCTURA"/>
      <sheetName val="PREDIOS"/>
      <sheetName val=" POA $C"/>
      <sheetName val="POA"/>
      <sheetName val="POA ANUAL"/>
      <sheetName val="TABLA DE AMORTIZACIÓN (2)"/>
      <sheetName val="TABLA DE AMORTIZACIÓN"/>
      <sheetName val="CONPES vs EJECUCIÓN"/>
      <sheetName val="INDEXACION DE INGRESOS"/>
    </sheetNames>
    <sheetDataSet>
      <sheetData sheetId="0">
        <row r="54">
          <cell r="C54">
            <v>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1. Anotaciones"/>
      <sheetName val="2. Recaudo 2023"/>
      <sheetName val="3.Ejecución Presupuestal"/>
      <sheetName val="4. Proyección de pagos 2023"/>
      <sheetName val="5. Proyección de Disponibilidad"/>
      <sheetName val="6. Presupuesto de Ingresos"/>
      <sheetName val="Ppto Ingresos CCPET"/>
      <sheetName val="7. Presupuesto de Gastos"/>
      <sheetName val="Ppto Gastos CCPET"/>
      <sheetName val="Anexo 1. cuentas de Cobro 2023"/>
      <sheetName val="Anexo 2. Perfil de Aportes"/>
      <sheetName val="Anexo 3. IPC Noviembre"/>
      <sheetName val="Anexo 4. Proy. G PERSONAL 2024"/>
      <sheetName val="Anexo 5. Necesidad Funcionamto"/>
      <sheetName val="Anexo 5.1. Ppto SG-SST"/>
      <sheetName val="Anexo 6. Proy. Vigilancia F"/>
      <sheetName val="Anexo 7.  Proy funcionamiento"/>
      <sheetName val="Anexo 8. Act. Software fnro"/>
      <sheetName val="Anexo 9. Tierras y Terrenos"/>
      <sheetName val="Anexo 10. Vigencias Futuras"/>
      <sheetName val="Anexo 11. Rec. del Balance 2024"/>
      <sheetName val="Gerencia del Proyecto 2024"/>
      <sheetName val="Procesos Judiciales"/>
      <sheetName val="Anexo GERENCIA DEL PROYECTO"/>
      <sheetName val="Lista Pleg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F2">
            <v>86551346233.428513</v>
          </cell>
        </row>
        <row r="3">
          <cell r="F3">
            <v>27526247118.348507</v>
          </cell>
        </row>
        <row r="4">
          <cell r="F4">
            <v>27526247118.348507</v>
          </cell>
        </row>
        <row r="5">
          <cell r="C5">
            <v>1101</v>
          </cell>
          <cell r="F5">
            <v>225140921.77999997</v>
          </cell>
        </row>
        <row r="6">
          <cell r="C6">
            <v>1108</v>
          </cell>
          <cell r="F6">
            <v>740437651.38000488</v>
          </cell>
        </row>
        <row r="7">
          <cell r="C7">
            <v>1102</v>
          </cell>
          <cell r="F7">
            <v>10632389473.380001</v>
          </cell>
        </row>
        <row r="8">
          <cell r="C8">
            <v>1103</v>
          </cell>
          <cell r="F8">
            <v>4799156116.2999992</v>
          </cell>
        </row>
        <row r="9">
          <cell r="C9">
            <v>1105</v>
          </cell>
          <cell r="F9">
            <v>177717130</v>
          </cell>
        </row>
        <row r="10">
          <cell r="C10">
            <v>1104</v>
          </cell>
          <cell r="F10">
            <v>3097616784.3000002</v>
          </cell>
        </row>
        <row r="11">
          <cell r="C11">
            <v>1106</v>
          </cell>
          <cell r="F11">
            <v>0</v>
          </cell>
        </row>
        <row r="12">
          <cell r="C12">
            <v>1107</v>
          </cell>
          <cell r="F12">
            <v>0</v>
          </cell>
        </row>
        <row r="13">
          <cell r="C13">
            <v>1110</v>
          </cell>
          <cell r="F13">
            <v>7853789041.2084999</v>
          </cell>
        </row>
        <row r="14">
          <cell r="F14">
            <v>34609685730.080002</v>
          </cell>
        </row>
        <row r="15">
          <cell r="F15">
            <v>34609685730.080002</v>
          </cell>
        </row>
        <row r="16">
          <cell r="F16">
            <v>34609685730.080002</v>
          </cell>
        </row>
        <row r="17">
          <cell r="F17">
            <v>34609685730.080002</v>
          </cell>
        </row>
        <row r="18">
          <cell r="F18">
            <v>34609685730.080002</v>
          </cell>
        </row>
        <row r="19">
          <cell r="F19">
            <v>34609685730.080002</v>
          </cell>
        </row>
        <row r="20">
          <cell r="F20">
            <v>34609685730.080002</v>
          </cell>
        </row>
        <row r="21">
          <cell r="C21">
            <v>1301</v>
          </cell>
          <cell r="F21">
            <v>1495000000</v>
          </cell>
        </row>
        <row r="22">
          <cell r="C22">
            <v>1308</v>
          </cell>
          <cell r="F22">
            <v>12000000000</v>
          </cell>
        </row>
        <row r="23">
          <cell r="C23">
            <v>1208</v>
          </cell>
          <cell r="F23">
            <v>1971067084.6800003</v>
          </cell>
        </row>
        <row r="24">
          <cell r="C24">
            <v>1302</v>
          </cell>
          <cell r="F24">
            <v>15185532579.82</v>
          </cell>
        </row>
        <row r="25">
          <cell r="C25">
            <v>1303</v>
          </cell>
          <cell r="F25">
            <v>3796383144.9699998</v>
          </cell>
        </row>
        <row r="26">
          <cell r="C26">
            <v>1202</v>
          </cell>
          <cell r="F26">
            <v>0</v>
          </cell>
        </row>
        <row r="27">
          <cell r="C27">
            <v>1203</v>
          </cell>
          <cell r="F27">
            <v>0</v>
          </cell>
        </row>
        <row r="28">
          <cell r="C28">
            <v>1304</v>
          </cell>
          <cell r="F28">
            <v>0</v>
          </cell>
        </row>
        <row r="29">
          <cell r="C29">
            <v>1207</v>
          </cell>
          <cell r="F29">
            <v>161702920.61000001</v>
          </cell>
        </row>
        <row r="30">
          <cell r="C30">
            <v>1206</v>
          </cell>
          <cell r="F30">
            <v>0</v>
          </cell>
        </row>
        <row r="31">
          <cell r="C31">
            <v>1204</v>
          </cell>
          <cell r="F31">
            <v>0</v>
          </cell>
        </row>
        <row r="32">
          <cell r="F32">
            <v>24415413385</v>
          </cell>
        </row>
        <row r="33">
          <cell r="F33">
            <v>24415413385</v>
          </cell>
        </row>
        <row r="34">
          <cell r="F34">
            <v>24415413385</v>
          </cell>
        </row>
        <row r="35">
          <cell r="C35">
            <v>1310</v>
          </cell>
          <cell r="F35">
            <v>24415413385</v>
          </cell>
        </row>
        <row r="36">
          <cell r="F36">
            <v>0</v>
          </cell>
        </row>
        <row r="37">
          <cell r="F37">
            <v>0</v>
          </cell>
        </row>
        <row r="38">
          <cell r="C38">
            <v>1301</v>
          </cell>
          <cell r="F38">
            <v>0</v>
          </cell>
        </row>
      </sheetData>
      <sheetData sheetId="8">
        <row r="9">
          <cell r="A9" t="str">
            <v>VARIABLES</v>
          </cell>
          <cell r="B9">
            <v>1</v>
          </cell>
          <cell r="C9" t="str">
            <v>Fuente Financiación 2023</v>
          </cell>
          <cell r="D9" t="str">
            <v>Fuente Financiación 2024</v>
          </cell>
          <cell r="E9" t="str">
            <v>SUPUESTOS</v>
          </cell>
          <cell r="F9" t="str">
            <v>Ejecución Total</v>
          </cell>
          <cell r="G9" t="str">
            <v>Presupuesto Inicial 2024</v>
          </cell>
          <cell r="H9" t="str">
            <v>Variación Absoluta</v>
          </cell>
          <cell r="I9" t="str">
            <v>Variación Relativa</v>
          </cell>
        </row>
        <row r="10">
          <cell r="A10" t="str">
            <v>Gastos</v>
          </cell>
          <cell r="B10">
            <v>1</v>
          </cell>
          <cell r="F10">
            <v>97248527483.781494</v>
          </cell>
          <cell r="G10">
            <v>86551346233.428528</v>
          </cell>
          <cell r="H10">
            <v>0</v>
          </cell>
        </row>
        <row r="11">
          <cell r="B11">
            <v>1</v>
          </cell>
        </row>
        <row r="12">
          <cell r="A12" t="str">
            <v>Gastos de Funcionamiento</v>
          </cell>
          <cell r="B12">
            <v>1</v>
          </cell>
          <cell r="F12">
            <v>1654442895.2199998</v>
          </cell>
          <cell r="G12">
            <v>1720140921.7800002</v>
          </cell>
        </row>
        <row r="13">
          <cell r="A13" t="str">
            <v>Gastos de Personal</v>
          </cell>
          <cell r="B13">
            <v>1</v>
          </cell>
          <cell r="F13">
            <v>663547356.41999996</v>
          </cell>
          <cell r="G13">
            <v>764280027</v>
          </cell>
          <cell r="H13">
            <v>100732670.58000004</v>
          </cell>
          <cell r="I13">
            <v>0.15180931640429915</v>
          </cell>
        </row>
        <row r="14">
          <cell r="A14" t="str">
            <v>Sueldo básico</v>
          </cell>
          <cell r="B14">
            <v>1</v>
          </cell>
          <cell r="C14" t="str">
            <v>Aportes Funcionamiento</v>
          </cell>
          <cell r="D14" t="str">
            <v>Aportes Funcionamiento</v>
          </cell>
          <cell r="E14" t="str">
            <v>Incremento del 13%</v>
          </cell>
          <cell r="F14">
            <v>397997904</v>
          </cell>
          <cell r="G14">
            <v>371425695.22000003</v>
          </cell>
          <cell r="H14">
            <v>-26572208.779999971</v>
          </cell>
          <cell r="I14">
            <v>-6.6764695273370006E-2</v>
          </cell>
        </row>
        <row r="15">
          <cell r="A15" t="str">
            <v>Sueldo básico.</v>
          </cell>
          <cell r="B15">
            <v>1</v>
          </cell>
          <cell r="C15" t="str">
            <v>Disponibilidad de Funcionamiento</v>
          </cell>
          <cell r="D15" t="str">
            <v>Disponibilidad de Funcionamiento</v>
          </cell>
          <cell r="F15">
            <v>0</v>
          </cell>
          <cell r="G15">
            <v>78311937.780000001</v>
          </cell>
          <cell r="H15">
            <v>78311937.780000001</v>
          </cell>
        </row>
        <row r="16">
          <cell r="A16" t="str">
            <v>Prima de servicio</v>
          </cell>
          <cell r="B16">
            <v>1</v>
          </cell>
          <cell r="C16" t="str">
            <v>Aportes Funcionamiento</v>
          </cell>
          <cell r="D16" t="str">
            <v>Aportes Funcionamiento</v>
          </cell>
          <cell r="F16">
            <v>17123508</v>
          </cell>
          <cell r="G16">
            <v>19285626</v>
          </cell>
          <cell r="H16">
            <v>2162118</v>
          </cell>
          <cell r="I16">
            <v>0.126266066509269</v>
          </cell>
        </row>
        <row r="17">
          <cell r="A17" t="str">
            <v>Bonificación por servicios prestados</v>
          </cell>
          <cell r="B17">
            <v>1</v>
          </cell>
          <cell r="C17" t="str">
            <v>Aportes Funcionamiento</v>
          </cell>
          <cell r="D17" t="str">
            <v>Aportes Funcionamiento</v>
          </cell>
          <cell r="F17">
            <v>11608273</v>
          </cell>
          <cell r="G17">
            <v>13117349</v>
          </cell>
          <cell r="H17">
            <v>1509076</v>
          </cell>
          <cell r="I17">
            <v>0.13000004393418382</v>
          </cell>
        </row>
        <row r="18">
          <cell r="A18" t="str">
            <v>Prima de navidad</v>
          </cell>
          <cell r="B18">
            <v>1</v>
          </cell>
          <cell r="C18" t="str">
            <v>Aportes Funcionamiento</v>
          </cell>
          <cell r="D18" t="str">
            <v>Aportes Funcionamiento</v>
          </cell>
          <cell r="F18">
            <v>37037598</v>
          </cell>
          <cell r="G18">
            <v>41852486</v>
          </cell>
          <cell r="H18">
            <v>4814888</v>
          </cell>
          <cell r="I18">
            <v>0.13000000701989367</v>
          </cell>
        </row>
        <row r="19">
          <cell r="A19" t="str">
            <v>Prima de vacaciones</v>
          </cell>
          <cell r="B19">
            <v>1</v>
          </cell>
          <cell r="C19" t="str">
            <v>Aportes Funcionamiento</v>
          </cell>
          <cell r="D19" t="str">
            <v>Aportes Funcionamiento</v>
          </cell>
          <cell r="F19">
            <v>17778048</v>
          </cell>
          <cell r="G19">
            <v>20089194</v>
          </cell>
          <cell r="H19">
            <v>2311146</v>
          </cell>
          <cell r="I19">
            <v>0.12999998650020519</v>
          </cell>
        </row>
        <row r="20">
          <cell r="A20" t="str">
            <v>Aportes a la seguridad social en pensiones</v>
          </cell>
          <cell r="B20">
            <v>1</v>
          </cell>
          <cell r="C20" t="str">
            <v>Disponibilidad de Funcionamiento</v>
          </cell>
          <cell r="D20" t="str">
            <v>Disponibilidad de Funcionamiento</v>
          </cell>
          <cell r="F20">
            <v>44612511.200000003</v>
          </cell>
          <cell r="G20">
            <v>53968517</v>
          </cell>
          <cell r="H20">
            <v>9356005.799999997</v>
          </cell>
          <cell r="I20">
            <v>0.20971708492392593</v>
          </cell>
        </row>
        <row r="21">
          <cell r="A21" t="str">
            <v>Aportes a la seguridad social en salud</v>
          </cell>
          <cell r="B21">
            <v>1</v>
          </cell>
          <cell r="C21" t="str">
            <v>Disponibilidad de Funcionamiento</v>
          </cell>
          <cell r="D21" t="str">
            <v>Disponibilidad de Funcionamiento</v>
          </cell>
          <cell r="F21">
            <v>33297569.219999999</v>
          </cell>
          <cell r="G21">
            <v>38227700</v>
          </cell>
          <cell r="H21">
            <v>4930130.7800000012</v>
          </cell>
          <cell r="I21">
            <v>0.14806278342500587</v>
          </cell>
        </row>
        <row r="22">
          <cell r="A22" t="str">
            <v xml:space="preserve">Aportes de cesantías </v>
          </cell>
          <cell r="B22">
            <v>1</v>
          </cell>
          <cell r="C22" t="str">
            <v>Aportes Funcionamiento</v>
          </cell>
          <cell r="D22" t="str">
            <v>Aportes Funcionamiento</v>
          </cell>
          <cell r="E22" t="str">
            <v>Ver Anexo 4</v>
          </cell>
          <cell r="F22">
            <v>36454596</v>
          </cell>
          <cell r="G22">
            <v>50781017</v>
          </cell>
          <cell r="H22">
            <v>14326421</v>
          </cell>
          <cell r="I22">
            <v>0.39299354737054282</v>
          </cell>
        </row>
        <row r="23">
          <cell r="A23" t="str">
            <v>Aportes a cajas de compensación familiar</v>
          </cell>
          <cell r="B23">
            <v>1</v>
          </cell>
          <cell r="C23" t="str">
            <v>Disponibilidad de Funcionamiento</v>
          </cell>
          <cell r="D23" t="str">
            <v>Disponibilidad de Funcionamiento</v>
          </cell>
          <cell r="F23">
            <v>15670900</v>
          </cell>
          <cell r="G23">
            <v>17989506</v>
          </cell>
          <cell r="H23">
            <v>2318606</v>
          </cell>
          <cell r="I23">
            <v>0.14795614801957768</v>
          </cell>
        </row>
        <row r="24">
          <cell r="A24" t="str">
            <v>Aportes generales al sistema de riesgos laborales</v>
          </cell>
          <cell r="B24">
            <v>1</v>
          </cell>
          <cell r="C24" t="str">
            <v>Disponibilidad de Funcionamiento</v>
          </cell>
          <cell r="D24" t="str">
            <v>Disponibilidad de Funcionamiento</v>
          </cell>
          <cell r="F24">
            <v>12385800</v>
          </cell>
          <cell r="G24">
            <v>14156377</v>
          </cell>
          <cell r="H24">
            <v>1770577</v>
          </cell>
          <cell r="I24">
            <v>0.14295217103457186</v>
          </cell>
        </row>
        <row r="25">
          <cell r="A25" t="str">
            <v>Aportes al ICBF</v>
          </cell>
          <cell r="B25">
            <v>1</v>
          </cell>
          <cell r="C25" t="str">
            <v>Disponibilidad de Funcionamiento</v>
          </cell>
          <cell r="D25" t="str">
            <v>Disponibilidad de Funcionamiento</v>
          </cell>
          <cell r="F25">
            <v>11754600</v>
          </cell>
          <cell r="G25">
            <v>13492130</v>
          </cell>
          <cell r="H25">
            <v>1737530</v>
          </cell>
          <cell r="I25">
            <v>0.1478170248243241</v>
          </cell>
        </row>
        <row r="26">
          <cell r="A26" t="str">
            <v>Aportes al SENA</v>
          </cell>
          <cell r="B26">
            <v>1</v>
          </cell>
          <cell r="C26" t="str">
            <v>Disponibilidad de Funcionamiento</v>
          </cell>
          <cell r="D26" t="str">
            <v>Disponibilidad de Funcionamiento</v>
          </cell>
          <cell r="F26">
            <v>7836900</v>
          </cell>
          <cell r="G26">
            <v>8994754</v>
          </cell>
          <cell r="H26">
            <v>1157854</v>
          </cell>
          <cell r="I26">
            <v>0.14774387831923336</v>
          </cell>
        </row>
        <row r="27">
          <cell r="A27" t="str">
            <v>Vacaciones</v>
          </cell>
          <cell r="B27">
            <v>1</v>
          </cell>
          <cell r="C27" t="str">
            <v>Aportes Funcionamiento</v>
          </cell>
          <cell r="D27" t="str">
            <v>Aportes Funcionamiento</v>
          </cell>
          <cell r="F27">
            <v>17778048</v>
          </cell>
          <cell r="G27">
            <v>20089194</v>
          </cell>
          <cell r="H27">
            <v>2311146</v>
          </cell>
          <cell r="I27">
            <v>0.12999998650020519</v>
          </cell>
        </row>
        <row r="28">
          <cell r="A28" t="str">
            <v>Bonificación especial de recreación</v>
          </cell>
          <cell r="B28">
            <v>1</v>
          </cell>
          <cell r="C28" t="str">
            <v>Aportes Funcionamiento</v>
          </cell>
          <cell r="D28" t="str">
            <v>Aportes Funcionamiento</v>
          </cell>
          <cell r="F28">
            <v>2211101</v>
          </cell>
          <cell r="G28">
            <v>2498544</v>
          </cell>
          <cell r="H28">
            <v>287443</v>
          </cell>
          <cell r="I28">
            <v>0.1299999412057613</v>
          </cell>
        </row>
        <row r="29">
          <cell r="B29">
            <v>1</v>
          </cell>
        </row>
        <row r="30">
          <cell r="A30" t="str">
            <v>Adquisición de bienes y servicios</v>
          </cell>
          <cell r="B30">
            <v>1</v>
          </cell>
          <cell r="F30">
            <v>990895538.79999995</v>
          </cell>
          <cell r="G30">
            <v>955860894.78000009</v>
          </cell>
          <cell r="H30">
            <v>-35034644.019999862</v>
          </cell>
          <cell r="I30">
            <v>-3.5356546324174308E-2</v>
          </cell>
        </row>
        <row r="31">
          <cell r="B31">
            <v>1</v>
          </cell>
          <cell r="E31" t="str">
            <v xml:space="preserve"> </v>
          </cell>
        </row>
        <row r="32">
          <cell r="A32" t="str">
            <v>Maquinaria y equipo</v>
          </cell>
          <cell r="B32">
            <v>1</v>
          </cell>
          <cell r="C32" t="str">
            <v>Aportes Funcionamiento</v>
          </cell>
          <cell r="D32" t="str">
            <v>Aportes Funcionamiento</v>
          </cell>
          <cell r="E32" t="str">
            <v>Impresoras y Partes (computadores y/o equipos de SST)</v>
          </cell>
          <cell r="F32">
            <v>12000000</v>
          </cell>
          <cell r="G32">
            <v>12000000</v>
          </cell>
          <cell r="H32">
            <v>0</v>
          </cell>
          <cell r="I32">
            <v>0</v>
          </cell>
        </row>
        <row r="33">
          <cell r="B33">
            <v>1</v>
          </cell>
        </row>
        <row r="34">
          <cell r="A34" t="str">
            <v>Paquetes de software</v>
          </cell>
          <cell r="B34">
            <v>1</v>
          </cell>
          <cell r="C34" t="str">
            <v>Aportes Funcionamiento</v>
          </cell>
          <cell r="D34" t="str">
            <v>Aportes Funcionamiento</v>
          </cell>
          <cell r="E34" t="str">
            <v>Actualización de Antivirus, licencias de computadores</v>
          </cell>
          <cell r="F34">
            <v>12612400</v>
          </cell>
          <cell r="G34">
            <v>40752404</v>
          </cell>
          <cell r="H34">
            <v>28140004</v>
          </cell>
          <cell r="I34">
            <v>2.2311379277536392</v>
          </cell>
        </row>
        <row r="35">
          <cell r="B35">
            <v>1</v>
          </cell>
        </row>
        <row r="36">
          <cell r="A36" t="str">
            <v>Servicio de la construcción</v>
          </cell>
          <cell r="B36">
            <v>1</v>
          </cell>
          <cell r="C36" t="str">
            <v>Aportes Funcionamiento</v>
          </cell>
          <cell r="D36" t="str">
            <v>Aportes Funcionamiento</v>
          </cell>
          <cell r="E36" t="str">
            <v>Mantenimiento y traslado de la oficina (Estucado, carpinteria)</v>
          </cell>
          <cell r="F36">
            <v>40000000</v>
          </cell>
          <cell r="G36">
            <v>0</v>
          </cell>
          <cell r="H36">
            <v>-40000000</v>
          </cell>
          <cell r="I36">
            <v>-1</v>
          </cell>
        </row>
        <row r="37">
          <cell r="B37">
            <v>1</v>
          </cell>
        </row>
        <row r="38">
          <cell r="A38" t="str">
            <v>Servicios de alojamiento</v>
          </cell>
          <cell r="B38">
            <v>1</v>
          </cell>
          <cell r="F38">
            <v>181290749</v>
          </cell>
          <cell r="G38">
            <v>218734956</v>
          </cell>
          <cell r="H38">
            <v>37444207</v>
          </cell>
          <cell r="I38">
            <v>0.20654229301021862</v>
          </cell>
        </row>
        <row r="39">
          <cell r="A39" t="str">
            <v xml:space="preserve"> servicios de suministro de comidas y bebidas;</v>
          </cell>
          <cell r="B39">
            <v>1</v>
          </cell>
        </row>
        <row r="40">
          <cell r="A40" t="str">
            <v xml:space="preserve"> servicios de transporte; y servicios de </v>
          </cell>
          <cell r="B40">
            <v>1</v>
          </cell>
          <cell r="C40" t="str">
            <v>Aportes Funcionamiento</v>
          </cell>
          <cell r="D40" t="str">
            <v>Aportes Funcionamiento</v>
          </cell>
          <cell r="E40" t="str">
            <v>Tiquetes aereos</v>
          </cell>
          <cell r="F40">
            <v>21150000</v>
          </cell>
          <cell r="G40">
            <v>30000000</v>
          </cell>
          <cell r="H40">
            <v>8850000</v>
          </cell>
          <cell r="I40">
            <v>1.4184397163120568</v>
          </cell>
        </row>
        <row r="41">
          <cell r="B41">
            <v>1</v>
          </cell>
          <cell r="C41" t="str">
            <v>Aportes Funcionamiento</v>
          </cell>
          <cell r="D41" t="str">
            <v>Aportes Funcionamiento</v>
          </cell>
          <cell r="E41" t="str">
            <v xml:space="preserve">Caja Menor </v>
          </cell>
          <cell r="F41">
            <v>32966833</v>
          </cell>
          <cell r="G41">
            <v>36000000</v>
          </cell>
          <cell r="H41">
            <v>3033167</v>
          </cell>
          <cell r="I41">
            <v>1.0920066237481774</v>
          </cell>
        </row>
        <row r="42">
          <cell r="B42">
            <v>1</v>
          </cell>
          <cell r="C42" t="str">
            <v>Aportes Funcionamiento</v>
          </cell>
          <cell r="D42" t="str">
            <v>Aportes Funcionamiento</v>
          </cell>
          <cell r="E42" t="str">
            <v>Suministro de Aseo y Cafeteria</v>
          </cell>
          <cell r="F42">
            <v>10539591</v>
          </cell>
          <cell r="G42">
            <v>12034956</v>
          </cell>
          <cell r="H42">
            <v>1495365</v>
          </cell>
          <cell r="I42">
            <v>1.1418807428106081</v>
          </cell>
        </row>
        <row r="43">
          <cell r="B43">
            <v>1</v>
          </cell>
          <cell r="C43" t="str">
            <v>Aportes Funcionamiento</v>
          </cell>
          <cell r="D43" t="str">
            <v>Aportes Funcionamiento</v>
          </cell>
          <cell r="E43" t="str">
            <v>Servicio de Energía</v>
          </cell>
          <cell r="F43">
            <v>881313.93</v>
          </cell>
          <cell r="G43">
            <v>0</v>
          </cell>
          <cell r="H43">
            <v>-881313.93</v>
          </cell>
          <cell r="I43">
            <v>0</v>
          </cell>
        </row>
        <row r="44">
          <cell r="B44">
            <v>1</v>
          </cell>
          <cell r="C44" t="str">
            <v>Aportes Funcionamiento</v>
          </cell>
          <cell r="D44" t="str">
            <v>Aportes Funcionamiento</v>
          </cell>
          <cell r="E44" t="str">
            <v>Servicio de Energía</v>
          </cell>
          <cell r="F44">
            <v>115309151.06999999</v>
          </cell>
          <cell r="G44">
            <v>140000000</v>
          </cell>
          <cell r="H44">
            <v>24690848.930000007</v>
          </cell>
          <cell r="I44">
            <v>1.2141274018660591</v>
          </cell>
        </row>
        <row r="45">
          <cell r="B45">
            <v>1</v>
          </cell>
          <cell r="C45" t="str">
            <v>Aportes Funcionamiento</v>
          </cell>
          <cell r="D45" t="str">
            <v>Aportes Funcionamiento</v>
          </cell>
          <cell r="E45" t="str">
            <v>Servicio de agua</v>
          </cell>
          <cell r="F45">
            <v>443860</v>
          </cell>
          <cell r="G45">
            <v>700000</v>
          </cell>
          <cell r="H45">
            <v>256140</v>
          </cell>
          <cell r="I45">
            <v>1.5770738521155319</v>
          </cell>
        </row>
        <row r="46">
          <cell r="B46">
            <v>1</v>
          </cell>
        </row>
        <row r="47">
          <cell r="A47" t="str">
            <v>Servicios financieros y servicios conexos,</v>
          </cell>
          <cell r="B47">
            <v>1</v>
          </cell>
          <cell r="F47">
            <v>340727784</v>
          </cell>
          <cell r="G47">
            <v>345122559.60000002</v>
          </cell>
          <cell r="H47">
            <v>4394775.6000000238</v>
          </cell>
          <cell r="I47">
            <v>1.2898201456914426E-2</v>
          </cell>
        </row>
        <row r="48">
          <cell r="A48" t="str">
            <v xml:space="preserve"> servicios inmobiliarios y servicios de leasing</v>
          </cell>
          <cell r="B48">
            <v>1</v>
          </cell>
        </row>
        <row r="49">
          <cell r="B49">
            <v>1</v>
          </cell>
          <cell r="C49" t="str">
            <v>Aportes Funcionamiento</v>
          </cell>
          <cell r="D49" t="str">
            <v>Aportes Funcionamiento</v>
          </cell>
          <cell r="E49" t="str">
            <v>Pólizas</v>
          </cell>
          <cell r="F49">
            <v>57570000</v>
          </cell>
          <cell r="G49">
            <v>38054000</v>
          </cell>
          <cell r="H49">
            <v>-19516000</v>
          </cell>
          <cell r="I49">
            <v>0.66100399513635577</v>
          </cell>
        </row>
        <row r="50">
          <cell r="B50">
            <v>1</v>
          </cell>
          <cell r="C50" t="str">
            <v>Aportes Funcionamiento</v>
          </cell>
          <cell r="D50" t="str">
            <v>Aportes Funcionamiento</v>
          </cell>
          <cell r="E50" t="str">
            <v>Arrendamiento</v>
          </cell>
          <cell r="F50">
            <v>283157784</v>
          </cell>
          <cell r="G50">
            <v>307068559.60000002</v>
          </cell>
          <cell r="H50">
            <v>23910775.600000024</v>
          </cell>
          <cell r="I50">
            <v>1.0844432925778231</v>
          </cell>
        </row>
        <row r="51">
          <cell r="B51">
            <v>1</v>
          </cell>
        </row>
        <row r="52">
          <cell r="A52" t="str">
            <v xml:space="preserve">Servicios prestados a las empresas </v>
          </cell>
          <cell r="B52">
            <v>1</v>
          </cell>
          <cell r="F52">
            <v>339269084.80000001</v>
          </cell>
          <cell r="G52">
            <v>264232459.53399998</v>
          </cell>
          <cell r="H52">
            <v>-75036625.266000032</v>
          </cell>
          <cell r="I52">
            <v>0.77882857994492982</v>
          </cell>
        </row>
        <row r="53">
          <cell r="A53" t="str">
            <v xml:space="preserve">y servicios de producción </v>
          </cell>
          <cell r="B53">
            <v>1</v>
          </cell>
        </row>
        <row r="54">
          <cell r="B54">
            <v>1</v>
          </cell>
          <cell r="C54" t="str">
            <v>Aportes Funcionamiento</v>
          </cell>
          <cell r="D54" t="str">
            <v>Aportes Funcionamiento</v>
          </cell>
          <cell r="E54" t="str">
            <v>Asesoría Jurídicos, Camara Cio, Personal especializado, ICONTEC</v>
          </cell>
          <cell r="F54">
            <v>160598300</v>
          </cell>
          <cell r="G54">
            <v>42229041.43</v>
          </cell>
          <cell r="H54">
            <v>-118369258.56999999</v>
          </cell>
          <cell r="I54">
            <v>0.26294824683698398</v>
          </cell>
        </row>
        <row r="55">
          <cell r="B55">
            <v>1</v>
          </cell>
          <cell r="C55" t="str">
            <v>Aportes Funcionamiento</v>
          </cell>
          <cell r="D55" t="str">
            <v>Aportes Funcionamiento</v>
          </cell>
          <cell r="E55" t="str">
            <v>Revisoría Fiscal</v>
          </cell>
          <cell r="F55">
            <v>104086562</v>
          </cell>
          <cell r="G55">
            <v>109290892.2</v>
          </cell>
          <cell r="H55">
            <v>5204330.200000003</v>
          </cell>
          <cell r="I55">
            <v>1.0500000201755151</v>
          </cell>
        </row>
        <row r="56">
          <cell r="B56">
            <v>1</v>
          </cell>
          <cell r="C56" t="str">
            <v>Aportes Funcionamiento</v>
          </cell>
          <cell r="D56" t="str">
            <v>Aportes Funcionamiento</v>
          </cell>
          <cell r="E56" t="str">
            <v>Internet</v>
          </cell>
          <cell r="F56">
            <v>13651917</v>
          </cell>
          <cell r="G56">
            <v>17000000</v>
          </cell>
          <cell r="H56">
            <v>3348083</v>
          </cell>
          <cell r="I56">
            <v>1.2452463635693067</v>
          </cell>
        </row>
        <row r="57">
          <cell r="B57">
            <v>1</v>
          </cell>
          <cell r="C57" t="str">
            <v>Aportes Funcionamiento</v>
          </cell>
          <cell r="D57" t="str">
            <v>Aportes Funcionamiento</v>
          </cell>
          <cell r="E57" t="str">
            <v>Otros servicios de SST (Vigilancia)</v>
          </cell>
          <cell r="F57">
            <v>36028300.799999997</v>
          </cell>
          <cell r="G57">
            <v>40711979.903999992</v>
          </cell>
          <cell r="H57">
            <v>4683679.1039999947</v>
          </cell>
          <cell r="I57">
            <v>1.1299999999999999</v>
          </cell>
        </row>
        <row r="58">
          <cell r="B58">
            <v>1</v>
          </cell>
          <cell r="C58" t="str">
            <v>Aportes Funcionamiento</v>
          </cell>
          <cell r="D58" t="str">
            <v>Aportes Funcionamiento</v>
          </cell>
          <cell r="E58" t="str">
            <v>Mantenimiento equipos de oficina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</v>
          </cell>
          <cell r="C59" t="str">
            <v>Aportes Funcionamiento</v>
          </cell>
          <cell r="D59" t="str">
            <v>Aportes Funcionamiento</v>
          </cell>
          <cell r="E59" t="str">
            <v>Mantenimiento de extintores y señalización</v>
          </cell>
          <cell r="F59">
            <v>0</v>
          </cell>
          <cell r="G59">
            <v>1980000</v>
          </cell>
          <cell r="H59">
            <v>1980000</v>
          </cell>
        </row>
        <row r="60">
          <cell r="B60">
            <v>1</v>
          </cell>
          <cell r="C60" t="str">
            <v>Aportes Funcionamiento</v>
          </cell>
          <cell r="D60" t="str">
            <v>Aportes Funcionamiento</v>
          </cell>
          <cell r="E60" t="str">
            <v>Sumistro de Papelería</v>
          </cell>
          <cell r="F60">
            <v>24904005</v>
          </cell>
          <cell r="G60">
            <v>20000000</v>
          </cell>
          <cell r="H60">
            <v>-4904005</v>
          </cell>
          <cell r="I60">
            <v>0.80308368071721792</v>
          </cell>
        </row>
        <row r="61">
          <cell r="B61">
            <v>1</v>
          </cell>
          <cell r="C61" t="str">
            <v>Aportes Funcionamiento</v>
          </cell>
          <cell r="D61" t="str">
            <v>Aportes Funcionamiento</v>
          </cell>
          <cell r="E61" t="str">
            <v>Asesorias de Gerencia</v>
          </cell>
          <cell r="F61">
            <v>0</v>
          </cell>
          <cell r="G61">
            <v>33020546</v>
          </cell>
          <cell r="H61">
            <v>33020546</v>
          </cell>
        </row>
        <row r="62">
          <cell r="B62">
            <v>1</v>
          </cell>
        </row>
        <row r="63">
          <cell r="A63" t="str">
            <v>Servicios para la comunidad, sociales y personales</v>
          </cell>
          <cell r="B63">
            <v>1</v>
          </cell>
          <cell r="F63">
            <v>47536667</v>
          </cell>
          <cell r="G63">
            <v>14210000</v>
          </cell>
          <cell r="H63">
            <v>-33326667</v>
          </cell>
          <cell r="I63">
            <v>-0.7010728581370671</v>
          </cell>
        </row>
        <row r="64">
          <cell r="B64">
            <v>1</v>
          </cell>
        </row>
        <row r="65">
          <cell r="B65">
            <v>1</v>
          </cell>
          <cell r="C65" t="str">
            <v>Aportes Funcionamiento</v>
          </cell>
          <cell r="D65" t="str">
            <v>Aportes Funcionamiento</v>
          </cell>
          <cell r="E65" t="str">
            <v>Capacitaciones, Programa SG-SST</v>
          </cell>
          <cell r="F65">
            <v>2820000</v>
          </cell>
          <cell r="G65">
            <v>14210000</v>
          </cell>
          <cell r="H65">
            <v>11390000</v>
          </cell>
        </row>
        <row r="66">
          <cell r="B66">
            <v>1</v>
          </cell>
          <cell r="C66" t="str">
            <v>Aportes Funcionamiento</v>
          </cell>
          <cell r="D66" t="str">
            <v>Aportes Funcionamiento</v>
          </cell>
          <cell r="E66" t="str">
            <v>Servicio de apoyo a la gestión</v>
          </cell>
          <cell r="F66">
            <v>44716667</v>
          </cell>
          <cell r="G66">
            <v>0</v>
          </cell>
          <cell r="H66">
            <v>-44716667</v>
          </cell>
        </row>
        <row r="67">
          <cell r="B67">
            <v>1</v>
          </cell>
          <cell r="H67">
            <v>0</v>
          </cell>
        </row>
        <row r="68">
          <cell r="A68" t="str">
            <v>Viáticos de los funcionarios en comisión</v>
          </cell>
          <cell r="B68">
            <v>1</v>
          </cell>
          <cell r="C68" t="str">
            <v>Aportes Funcionamiento</v>
          </cell>
          <cell r="D68" t="str">
            <v>Aportes Funcionamiento</v>
          </cell>
          <cell r="E68" t="str">
            <v>Viáticos</v>
          </cell>
          <cell r="F68">
            <v>16758854</v>
          </cell>
          <cell r="G68">
            <v>25000000</v>
          </cell>
          <cell r="H68">
            <v>8241146</v>
          </cell>
          <cell r="I68">
            <v>0.49174877948098361</v>
          </cell>
        </row>
        <row r="69">
          <cell r="B69">
            <v>1</v>
          </cell>
          <cell r="H69">
            <v>0</v>
          </cell>
        </row>
        <row r="70">
          <cell r="A70" t="str">
            <v>Conciliaciones</v>
          </cell>
          <cell r="B70">
            <v>1</v>
          </cell>
          <cell r="C70" t="str">
            <v>Aportes Funcionamiento</v>
          </cell>
          <cell r="D70" t="str">
            <v>Aportes Funcionamiento</v>
          </cell>
          <cell r="E70" t="str">
            <v>Sentencias y conciliaciones</v>
          </cell>
          <cell r="F70">
            <v>700000</v>
          </cell>
          <cell r="G70">
            <v>35808515.645999998</v>
          </cell>
          <cell r="H70">
            <v>35108515.645999998</v>
          </cell>
          <cell r="I70">
            <v>50.15502235142857</v>
          </cell>
        </row>
        <row r="71">
          <cell r="B71">
            <v>1</v>
          </cell>
        </row>
        <row r="72">
          <cell r="A72" t="str">
            <v>Servicio de la deuda pública</v>
          </cell>
          <cell r="B72">
            <v>1</v>
          </cell>
          <cell r="F72">
            <v>623144441</v>
          </cell>
          <cell r="G72">
            <v>22307276151.294445</v>
          </cell>
          <cell r="H72">
            <v>21684131710.294445</v>
          </cell>
        </row>
        <row r="73">
          <cell r="B73">
            <v>1</v>
          </cell>
        </row>
        <row r="74">
          <cell r="B74">
            <v>1</v>
          </cell>
          <cell r="C74" t="str">
            <v>Aportes de Cofinanciación Nación Otras Fuentes</v>
          </cell>
          <cell r="D74" t="str">
            <v>Aportes de Cofinanciación Nación Otras Fuentes</v>
          </cell>
          <cell r="E74" t="str">
            <v>Intereses</v>
          </cell>
          <cell r="F74">
            <v>623144441</v>
          </cell>
          <cell r="G74">
            <v>3436970835.5300002</v>
          </cell>
          <cell r="H74">
            <v>2813826394.5300002</v>
          </cell>
        </row>
        <row r="75">
          <cell r="D75" t="str">
            <v>Aportes de Cofinanciación Nación vigencias Anteriores</v>
          </cell>
          <cell r="E75" t="str">
            <v>Intereses</v>
          </cell>
          <cell r="G75">
            <v>230935761.43000001</v>
          </cell>
          <cell r="H75">
            <v>230935761.43000001</v>
          </cell>
        </row>
        <row r="76">
          <cell r="B76">
            <v>1</v>
          </cell>
          <cell r="C76" t="str">
            <v>Distrito</v>
          </cell>
          <cell r="D76" t="str">
            <v>Disponibilidad inicial aportes de cofinanciación Distrito SGP</v>
          </cell>
          <cell r="E76" t="str">
            <v>Intereses</v>
          </cell>
          <cell r="G76">
            <v>2027433673.3199999</v>
          </cell>
          <cell r="H76">
            <v>2027433673.3199999</v>
          </cell>
        </row>
        <row r="77">
          <cell r="A77" t="str">
            <v>Banca comercial</v>
          </cell>
          <cell r="B77">
            <v>1</v>
          </cell>
          <cell r="C77" t="str">
            <v>Aportes de Cofinanciación Nación Otras Fuentes</v>
          </cell>
          <cell r="D77" t="str">
            <v>Aportes de Cofinanciación Nación Otras Fuentes</v>
          </cell>
          <cell r="E77" t="str">
            <v>Servicio a la deuda</v>
          </cell>
          <cell r="G77">
            <v>8563029164.4711123</v>
          </cell>
          <cell r="H77">
            <v>8563029164.4711123</v>
          </cell>
        </row>
        <row r="78">
          <cell r="B78">
            <v>1</v>
          </cell>
          <cell r="C78" t="str">
            <v>Aportes SGP</v>
          </cell>
          <cell r="D78" t="str">
            <v>Disponibilidad inicial aportes de cofinanciación Distrito SGP</v>
          </cell>
          <cell r="E78" t="str">
            <v>Servicio a la deuda</v>
          </cell>
          <cell r="G78">
            <v>2768222442.98</v>
          </cell>
          <cell r="H78">
            <v>2768222442.98</v>
          </cell>
        </row>
        <row r="79">
          <cell r="D79" t="str">
            <v>Aportes ICLD</v>
          </cell>
          <cell r="E79" t="str">
            <v>Servicio a la deuda</v>
          </cell>
          <cell r="G79">
            <v>5280684273.5633335</v>
          </cell>
        </row>
        <row r="80">
          <cell r="B80">
            <v>1</v>
          </cell>
          <cell r="H80">
            <v>0</v>
          </cell>
        </row>
        <row r="81">
          <cell r="A81" t="str">
            <v>Gastos de Inversión</v>
          </cell>
          <cell r="B81">
            <v>1</v>
          </cell>
          <cell r="F81">
            <v>94970940147.561493</v>
          </cell>
          <cell r="G81">
            <v>62523929160.35408</v>
          </cell>
          <cell r="H81">
            <v>-32447010987.207413</v>
          </cell>
          <cell r="I81">
            <v>-0.34165199309170508</v>
          </cell>
        </row>
        <row r="82">
          <cell r="B82">
            <v>1</v>
          </cell>
          <cell r="H82">
            <v>0</v>
          </cell>
        </row>
        <row r="83">
          <cell r="A83" t="str">
            <v>Maquinaria y equipo</v>
          </cell>
          <cell r="B83">
            <v>1</v>
          </cell>
          <cell r="C83" t="str">
            <v>Banca comercial</v>
          </cell>
          <cell r="D83" t="str">
            <v>Disponibilidad Banca Comercial</v>
          </cell>
          <cell r="E83" t="str">
            <v>Tecnología</v>
          </cell>
          <cell r="F83">
            <v>12431173598</v>
          </cell>
          <cell r="G83">
            <v>4807364790.6000004</v>
          </cell>
          <cell r="H83">
            <v>-7623808807.3999996</v>
          </cell>
        </row>
        <row r="84">
          <cell r="B84">
            <v>1</v>
          </cell>
          <cell r="H84">
            <v>0</v>
          </cell>
        </row>
        <row r="85">
          <cell r="A85" t="str">
            <v>Paquetes de sistemas operativos</v>
          </cell>
          <cell r="B85">
            <v>1</v>
          </cell>
          <cell r="C85" t="str">
            <v>Aportes de Cofinanciación Nación Otras Fuentes</v>
          </cell>
          <cell r="D85" t="str">
            <v>Aportes de Cofinanciación Nación vigencias Anteriores</v>
          </cell>
          <cell r="E85" t="str">
            <v>Tecnología</v>
          </cell>
          <cell r="F85">
            <v>3300000000</v>
          </cell>
          <cell r="G85">
            <v>1280002356.3999996</v>
          </cell>
          <cell r="H85">
            <v>-2019997643.6000004</v>
          </cell>
        </row>
        <row r="86">
          <cell r="A86" t="str">
            <v>Paquetes de software</v>
          </cell>
          <cell r="B86">
            <v>1</v>
          </cell>
          <cell r="C86" t="str">
            <v>Disponibilidad inicial aportes de cofinanciación Distrito ICLD</v>
          </cell>
          <cell r="D86" t="str">
            <v>Disponibilidad inicial aportes de cofinanciación Distrito ICLD</v>
          </cell>
          <cell r="E86" t="str">
            <v>Soporte y Actualizaciòn Software financiero</v>
          </cell>
          <cell r="F86">
            <v>10921373</v>
          </cell>
          <cell r="G86">
            <v>41898920.595569998</v>
          </cell>
          <cell r="H86">
            <v>30977547.595569998</v>
          </cell>
        </row>
        <row r="87">
          <cell r="B87">
            <v>1</v>
          </cell>
          <cell r="H87">
            <v>0</v>
          </cell>
        </row>
        <row r="88">
          <cell r="A88" t="str">
            <v>Tierras y terrenos</v>
          </cell>
          <cell r="B88">
            <v>1</v>
          </cell>
          <cell r="E88" t="str">
            <v>Adquisición de predios para la implementación del proyecto</v>
          </cell>
          <cell r="F88">
            <v>4957289636.3199997</v>
          </cell>
          <cell r="G88">
            <v>3822022717.52</v>
          </cell>
          <cell r="H88">
            <v>-1135266918.7999997</v>
          </cell>
          <cell r="I88">
            <v>-0.22900960042406462</v>
          </cell>
        </row>
        <row r="89">
          <cell r="B89">
            <v>1</v>
          </cell>
        </row>
        <row r="90">
          <cell r="B90">
            <v>1</v>
          </cell>
          <cell r="C90" t="str">
            <v>Disponibilidad de Nación otra fuentes</v>
          </cell>
          <cell r="F90">
            <v>962903392.54999995</v>
          </cell>
          <cell r="G90">
            <v>0</v>
          </cell>
          <cell r="H90">
            <v>-962903392.54999995</v>
          </cell>
          <cell r="I90">
            <v>-1</v>
          </cell>
        </row>
        <row r="91">
          <cell r="B91">
            <v>1</v>
          </cell>
          <cell r="C91" t="str">
            <v>Aportes de Cofinanciación Nación Otras Fuentes</v>
          </cell>
          <cell r="F91">
            <v>1727150001.77</v>
          </cell>
          <cell r="G91">
            <v>0</v>
          </cell>
          <cell r="H91">
            <v>-1727150001.77</v>
          </cell>
          <cell r="I91">
            <v>-1</v>
          </cell>
        </row>
        <row r="92">
          <cell r="B92">
            <v>1</v>
          </cell>
          <cell r="C92" t="str">
            <v>Aportes ICLD</v>
          </cell>
          <cell r="F92">
            <v>831661940</v>
          </cell>
          <cell r="H92">
            <v>-831661940</v>
          </cell>
          <cell r="I92">
            <v>-1</v>
          </cell>
        </row>
        <row r="93">
          <cell r="B93">
            <v>1</v>
          </cell>
          <cell r="C93" t="str">
            <v>Disponibilidad inicial aportes de cofinanciación Distrito ICLD</v>
          </cell>
          <cell r="D93" t="str">
            <v>Aportes ICLD</v>
          </cell>
          <cell r="F93">
            <v>0</v>
          </cell>
          <cell r="G93">
            <v>3822022717.52</v>
          </cell>
          <cell r="H93">
            <v>3822022717.52</v>
          </cell>
        </row>
        <row r="94">
          <cell r="B94">
            <v>1</v>
          </cell>
          <cell r="C94" t="str">
            <v>Disponibilidad inicial aportes de cofinanciación Distrito SGP</v>
          </cell>
          <cell r="F94">
            <v>1432505239</v>
          </cell>
          <cell r="G94">
            <v>0</v>
          </cell>
          <cell r="H94">
            <v>-1432505239</v>
          </cell>
          <cell r="I94">
            <v>-1</v>
          </cell>
        </row>
        <row r="95">
          <cell r="B95">
            <v>1</v>
          </cell>
          <cell r="C95" t="str">
            <v>Aportes SGP</v>
          </cell>
          <cell r="F95">
            <v>3069063</v>
          </cell>
          <cell r="G95">
            <v>0</v>
          </cell>
          <cell r="H95">
            <v>-3069063</v>
          </cell>
          <cell r="I95">
            <v>-1</v>
          </cell>
        </row>
        <row r="96">
          <cell r="B96">
            <v>1</v>
          </cell>
        </row>
        <row r="97">
          <cell r="A97" t="str">
            <v xml:space="preserve"> Servicios de la construcción </v>
          </cell>
          <cell r="B97">
            <v>1</v>
          </cell>
          <cell r="F97">
            <v>77657789517.459991</v>
          </cell>
          <cell r="G97">
            <v>47594829028.889999</v>
          </cell>
          <cell r="H97">
            <v>-30062960488.569992</v>
          </cell>
          <cell r="I97">
            <v>-0.38712099166576025</v>
          </cell>
        </row>
        <row r="98">
          <cell r="B98">
            <v>1</v>
          </cell>
          <cell r="C98" t="str">
            <v>Aportes de Cofinanciación Nación Otras Fuentes</v>
          </cell>
          <cell r="D98" t="str">
            <v>Disponibilidad de Nación otra fuentes</v>
          </cell>
          <cell r="E98" t="str">
            <v>Terminales de transferencia  y Patios Talleres Mamatoco</v>
          </cell>
          <cell r="F98">
            <v>21288763438.040001</v>
          </cell>
          <cell r="G98">
            <v>740437651.38000488</v>
          </cell>
        </row>
        <row r="99">
          <cell r="B99">
            <v>1</v>
          </cell>
          <cell r="C99" t="str">
            <v>Disponibilidad de Nación otra fuentes</v>
          </cell>
          <cell r="D99" t="str">
            <v>Aportes de Cofinanciación Nación vigencias Anteriores</v>
          </cell>
          <cell r="G99">
            <v>48419547.579995155</v>
          </cell>
        </row>
        <row r="100">
          <cell r="B100">
            <v>1</v>
          </cell>
        </row>
        <row r="101">
          <cell r="B101">
            <v>1</v>
          </cell>
          <cell r="C101" t="str">
            <v>Aportes de Cofinanciación Nación Otras Fuentes</v>
          </cell>
          <cell r="E101" t="str">
            <v>Infraestructura Vial Carrera 5ta (Calle 22 - Avenida del Ferrocarril)</v>
          </cell>
          <cell r="F101">
            <v>9008698009.2800007</v>
          </cell>
        </row>
        <row r="102">
          <cell r="B102">
            <v>1</v>
          </cell>
          <cell r="C102" t="str">
            <v>Aportes de Cofinanciación Nación vigencias Anteriores</v>
          </cell>
          <cell r="F102">
            <v>6726663119.6599998</v>
          </cell>
        </row>
        <row r="103">
          <cell r="B103">
            <v>1</v>
          </cell>
          <cell r="C103" t="str">
            <v>Convenio modulos Cra 5ta</v>
          </cell>
          <cell r="F103">
            <v>1251140000</v>
          </cell>
        </row>
        <row r="104">
          <cell r="B104">
            <v>1</v>
          </cell>
          <cell r="C104" t="str">
            <v>Disponibilidad redes Distrito</v>
          </cell>
          <cell r="D104" t="str">
            <v>Convenio modulos Cra 5ta</v>
          </cell>
          <cell r="F104">
            <v>382517694.69</v>
          </cell>
          <cell r="G104">
            <v>161702920.61000001</v>
          </cell>
        </row>
        <row r="105">
          <cell r="B105">
            <v>1</v>
          </cell>
        </row>
        <row r="106">
          <cell r="B106">
            <v>1</v>
          </cell>
          <cell r="C106" t="str">
            <v>Aportes de Cofinanciación Nación Otras Fuentes</v>
          </cell>
          <cell r="D106" t="str">
            <v>Disponibilidad inicial aportes de cofinanciación Distrito ICLD</v>
          </cell>
          <cell r="E106" t="str">
            <v xml:space="preserve">Infraestructura Vial (Calle 30 Tramo 1b, 3,  4 </v>
          </cell>
          <cell r="F106">
            <v>5800910405.5200005</v>
          </cell>
          <cell r="G106">
            <v>8483367426.4700003</v>
          </cell>
        </row>
        <row r="107">
          <cell r="B107">
            <v>1</v>
          </cell>
          <cell r="C107" t="str">
            <v>Aportes de Cofinanciación Nación vigencias Anteriores</v>
          </cell>
          <cell r="F107">
            <v>9426419868.7600002</v>
          </cell>
        </row>
        <row r="108">
          <cell r="B108">
            <v>1</v>
          </cell>
          <cell r="C108" t="str">
            <v>Aportes de cofinanciación ICLD  vigencia anteriores</v>
          </cell>
          <cell r="F108">
            <v>8908029446.5299988</v>
          </cell>
        </row>
        <row r="109">
          <cell r="B109">
            <v>1</v>
          </cell>
          <cell r="C109" t="str">
            <v>Convenio Redes vigencia Anterior</v>
          </cell>
          <cell r="D109" t="str">
            <v>Disponibilidad redes Distrito</v>
          </cell>
          <cell r="F109">
            <v>4722515525.3899994</v>
          </cell>
          <cell r="G109">
            <v>3097616784.3000002</v>
          </cell>
        </row>
        <row r="110">
          <cell r="B110">
            <v>1</v>
          </cell>
          <cell r="C110" t="str">
            <v>Disponibilidad inicial aportes de cofinanciación Distrito SGP</v>
          </cell>
          <cell r="F110">
            <v>1322408436.95</v>
          </cell>
        </row>
        <row r="111">
          <cell r="B111">
            <v>1</v>
          </cell>
          <cell r="C111" t="str">
            <v xml:space="preserve">Convenio redes </v>
          </cell>
          <cell r="F111">
            <v>1594348295.75</v>
          </cell>
        </row>
        <row r="112">
          <cell r="B112">
            <v>1</v>
          </cell>
        </row>
        <row r="113">
          <cell r="B113">
            <v>1</v>
          </cell>
          <cell r="C113" t="str">
            <v xml:space="preserve">Convenio redes </v>
          </cell>
        </row>
        <row r="114">
          <cell r="B114">
            <v>1</v>
          </cell>
          <cell r="C114" t="str">
            <v>Banca comercial</v>
          </cell>
          <cell r="D114" t="str">
            <v>Banca Comercial</v>
          </cell>
          <cell r="E114" t="str">
            <v>Obra PT Libano</v>
          </cell>
          <cell r="F114">
            <v>3051033809.4299998</v>
          </cell>
          <cell r="G114">
            <v>14242767336.16</v>
          </cell>
        </row>
        <row r="115">
          <cell r="D115" t="str">
            <v>Disponibilidad Banca Comercial</v>
          </cell>
          <cell r="G115">
            <v>3046424250.6100001</v>
          </cell>
        </row>
        <row r="116">
          <cell r="B116">
            <v>1</v>
          </cell>
          <cell r="C116" t="str">
            <v>Distrito</v>
          </cell>
        </row>
        <row r="117">
          <cell r="D117" t="str">
            <v>Aportes ICLD</v>
          </cell>
          <cell r="E117" t="str">
            <v>Obra Patio La Lucha</v>
          </cell>
          <cell r="G117">
            <v>3999125574</v>
          </cell>
        </row>
        <row r="118">
          <cell r="B118">
            <v>1</v>
          </cell>
          <cell r="D118" t="str">
            <v>Aportes SGP</v>
          </cell>
          <cell r="E118" t="str">
            <v>Obra TT La Lucha</v>
          </cell>
          <cell r="G118">
            <v>2235861939.27</v>
          </cell>
        </row>
        <row r="119">
          <cell r="D119" t="str">
            <v>Aportes ICLD</v>
          </cell>
          <cell r="G119">
            <v>1245239633.1800001</v>
          </cell>
        </row>
        <row r="120">
          <cell r="D120" t="str">
            <v>Disponibilidad inicial aportes de cofinanciación Distrito ICLD</v>
          </cell>
          <cell r="G120">
            <v>121219916.5</v>
          </cell>
        </row>
        <row r="121">
          <cell r="D121" t="str">
            <v>Banca Comercial</v>
          </cell>
          <cell r="G121">
            <v>10172646048.83</v>
          </cell>
        </row>
        <row r="123">
          <cell r="B123">
            <v>1</v>
          </cell>
          <cell r="C123" t="str">
            <v>Disponibilidad inicial aportes de cofinanciación Distrito SGP</v>
          </cell>
          <cell r="E123" t="str">
            <v>Demoliciones</v>
          </cell>
          <cell r="F123">
            <v>854656739</v>
          </cell>
        </row>
        <row r="124">
          <cell r="B124">
            <v>1</v>
          </cell>
          <cell r="C124" t="str">
            <v>Disponibilidad redes Distrito</v>
          </cell>
          <cell r="E124" t="str">
            <v>Redes</v>
          </cell>
          <cell r="F124">
            <v>86086543.109999999</v>
          </cell>
        </row>
        <row r="125">
          <cell r="B125">
            <v>1</v>
          </cell>
          <cell r="C125" t="str">
            <v>Convenio Redes vigencia Anterior</v>
          </cell>
          <cell r="F125">
            <v>0</v>
          </cell>
        </row>
        <row r="126">
          <cell r="B126">
            <v>1</v>
          </cell>
          <cell r="C126" t="str">
            <v>Disponibilidad inicial Otros Aportes Ente Gestor</v>
          </cell>
          <cell r="E126" t="str">
            <v>Paraderos</v>
          </cell>
          <cell r="F126">
            <v>669146888</v>
          </cell>
        </row>
        <row r="127">
          <cell r="B127">
            <v>1</v>
          </cell>
          <cell r="C127" t="str">
            <v xml:space="preserve">Convenio redes </v>
          </cell>
          <cell r="E127" t="str">
            <v>Convenios Adicionales - Redes*</v>
          </cell>
          <cell r="F127">
            <v>499000000</v>
          </cell>
        </row>
        <row r="128">
          <cell r="B128">
            <v>1</v>
          </cell>
          <cell r="C128" t="str">
            <v>Banca comercial</v>
          </cell>
          <cell r="E128" t="str">
            <v>Convenios Adicionales - Redes*</v>
          </cell>
          <cell r="F128">
            <v>2065451297.3499999</v>
          </cell>
        </row>
        <row r="129">
          <cell r="B129">
            <v>1</v>
          </cell>
        </row>
        <row r="130">
          <cell r="A130" t="str">
            <v>Servicios financieros y servicios conexos,</v>
          </cell>
          <cell r="B130">
            <v>1</v>
          </cell>
          <cell r="F130">
            <v>40000000</v>
          </cell>
          <cell r="G130">
            <v>0</v>
          </cell>
          <cell r="H130">
            <v>-40000000</v>
          </cell>
          <cell r="I130">
            <v>0</v>
          </cell>
        </row>
        <row r="131">
          <cell r="A131" t="str">
            <v xml:space="preserve"> servicios inmobiliarios y servicios de leasing</v>
          </cell>
          <cell r="B131">
            <v>1</v>
          </cell>
          <cell r="H131">
            <v>0</v>
          </cell>
        </row>
        <row r="132">
          <cell r="B132">
            <v>1</v>
          </cell>
          <cell r="C132" t="str">
            <v>Aportes ICLD</v>
          </cell>
          <cell r="E132" t="str">
            <v>Avalúos</v>
          </cell>
          <cell r="F132">
            <v>40000000</v>
          </cell>
          <cell r="G132">
            <v>0</v>
          </cell>
          <cell r="H132">
            <v>-40000000</v>
          </cell>
          <cell r="I132">
            <v>0</v>
          </cell>
        </row>
        <row r="133">
          <cell r="B133">
            <v>1</v>
          </cell>
        </row>
        <row r="134">
          <cell r="A134" t="str">
            <v>Servicios de alojamiento; servicios de suministro</v>
          </cell>
          <cell r="B134">
            <v>1</v>
          </cell>
          <cell r="F134">
            <v>720215125</v>
          </cell>
          <cell r="G134">
            <v>128740954</v>
          </cell>
          <cell r="H134">
            <v>-591474171</v>
          </cell>
          <cell r="I134">
            <v>-0.82124652825084732</v>
          </cell>
        </row>
        <row r="135">
          <cell r="A135" t="str">
            <v xml:space="preserve"> de comidas  y bebidas; servicios de transporte;</v>
          </cell>
          <cell r="B135">
            <v>1</v>
          </cell>
        </row>
        <row r="136">
          <cell r="A136" t="str">
            <v>y servicios de distribución de electricidad, gas y agua</v>
          </cell>
          <cell r="B136">
            <v>1</v>
          </cell>
          <cell r="C136" t="str">
            <v>Aportes ICLD</v>
          </cell>
          <cell r="D136" t="str">
            <v>Aportes ICLD</v>
          </cell>
          <cell r="E136" t="str">
            <v>Tiquetes de Gerencia del Proyecto</v>
          </cell>
          <cell r="F136">
            <v>57164062</v>
          </cell>
          <cell r="G136">
            <v>43000000</v>
          </cell>
          <cell r="H136">
            <v>-14164062</v>
          </cell>
        </row>
        <row r="137">
          <cell r="B137">
            <v>1</v>
          </cell>
          <cell r="C137" t="str">
            <v>Aportes ICLD</v>
          </cell>
          <cell r="D137" t="str">
            <v>Aportes ICLD</v>
          </cell>
          <cell r="E137" t="str">
            <v>Caja Menor de Adquisición Predial</v>
          </cell>
          <cell r="F137">
            <v>32952344</v>
          </cell>
          <cell r="G137">
            <v>36000000</v>
          </cell>
          <cell r="H137">
            <v>3047656</v>
          </cell>
        </row>
        <row r="138">
          <cell r="B138">
            <v>1</v>
          </cell>
          <cell r="C138" t="str">
            <v>Aportes ICLD</v>
          </cell>
          <cell r="E138" t="str">
            <v>Logistica de Eventos para la socialización del proyecto</v>
          </cell>
          <cell r="F138">
            <v>400000000</v>
          </cell>
          <cell r="G138">
            <v>0</v>
          </cell>
          <cell r="H138">
            <v>-400000000</v>
          </cell>
        </row>
        <row r="139">
          <cell r="B139">
            <v>1</v>
          </cell>
          <cell r="C139" t="str">
            <v>Aportes ICLD</v>
          </cell>
          <cell r="D139" t="str">
            <v>Aportes ICLD</v>
          </cell>
          <cell r="E139" t="str">
            <v xml:space="preserve">Costos de Desplazamiento </v>
          </cell>
          <cell r="F139">
            <v>30098719</v>
          </cell>
          <cell r="G139">
            <v>49740954</v>
          </cell>
          <cell r="H139">
            <v>19642235</v>
          </cell>
        </row>
        <row r="140">
          <cell r="B140">
            <v>1</v>
          </cell>
          <cell r="C140" t="str">
            <v>Aportes ICLD</v>
          </cell>
          <cell r="E140" t="str">
            <v>Alquiler del Vehículo</v>
          </cell>
          <cell r="F140">
            <v>200000000</v>
          </cell>
          <cell r="G140">
            <v>0</v>
          </cell>
          <cell r="H140">
            <v>-200000000</v>
          </cell>
        </row>
        <row r="141">
          <cell r="B141">
            <v>1</v>
          </cell>
        </row>
        <row r="142">
          <cell r="A142" t="str">
            <v xml:space="preserve">Servicios prestados a las empresas y </v>
          </cell>
          <cell r="B142">
            <v>1</v>
          </cell>
          <cell r="F142">
            <v>11635645868.7815</v>
          </cell>
          <cell r="G142">
            <v>4849070392.3485003</v>
          </cell>
          <cell r="H142">
            <v>-6786575476.4329996</v>
          </cell>
          <cell r="I142">
            <v>-0.58325730715485402</v>
          </cell>
        </row>
        <row r="143">
          <cell r="A143" t="str">
            <v xml:space="preserve">servicios de producción </v>
          </cell>
          <cell r="B143">
            <v>1</v>
          </cell>
          <cell r="C143" t="str">
            <v>Aportes de Cofinanciación Nación Otras Fuentes</v>
          </cell>
          <cell r="D143" t="str">
            <v>Aportes de Cofinanciación Nación vigencias Anteriores</v>
          </cell>
          <cell r="E143" t="str">
            <v>Interventoría Terminales de transferencia  y Patios Talleres Mamatoco</v>
          </cell>
          <cell r="F143">
            <v>1015962302.86</v>
          </cell>
          <cell r="G143">
            <v>58616009.939999998</v>
          </cell>
          <cell r="H143">
            <v>-957346292.92000008</v>
          </cell>
        </row>
        <row r="144">
          <cell r="B144">
            <v>1</v>
          </cell>
          <cell r="C144" t="str">
            <v>Disponibilidad inicial aportes de cofinanciación Distrito SGP</v>
          </cell>
          <cell r="F144">
            <v>585480635.20000005</v>
          </cell>
          <cell r="G144">
            <v>0</v>
          </cell>
          <cell r="H144">
            <v>-585480635.20000005</v>
          </cell>
        </row>
        <row r="145">
          <cell r="B145">
            <v>1</v>
          </cell>
          <cell r="H145">
            <v>0</v>
          </cell>
        </row>
        <row r="146">
          <cell r="B146">
            <v>1</v>
          </cell>
          <cell r="C146" t="str">
            <v>Aportes de Cofinanciación Nación Otras Fuentes</v>
          </cell>
          <cell r="E146" t="str">
            <v>Interventoría Carrera 5ta (Calle 22 - Avenida del Ferrocarril)</v>
          </cell>
          <cell r="F146">
            <v>650541791.04999995</v>
          </cell>
          <cell r="G146">
            <v>0</v>
          </cell>
          <cell r="H146">
            <v>-650541791.04999995</v>
          </cell>
        </row>
        <row r="147">
          <cell r="B147">
            <v>1</v>
          </cell>
          <cell r="C147" t="str">
            <v>Disponibilidad inicial aportes de cofinanciación Distrito SGP</v>
          </cell>
          <cell r="F147">
            <v>407937506.56999999</v>
          </cell>
          <cell r="G147">
            <v>0</v>
          </cell>
          <cell r="H147">
            <v>-407937506.56999999</v>
          </cell>
        </row>
        <row r="148">
          <cell r="B148">
            <v>1</v>
          </cell>
          <cell r="C148" t="str">
            <v>Convenio modulos Cra 5ta</v>
          </cell>
          <cell r="F148">
            <v>155022282.13999999</v>
          </cell>
          <cell r="G148">
            <v>0</v>
          </cell>
          <cell r="H148">
            <v>-155022282.13999999</v>
          </cell>
        </row>
        <row r="149">
          <cell r="B149">
            <v>1</v>
          </cell>
          <cell r="H149">
            <v>0</v>
          </cell>
        </row>
        <row r="150">
          <cell r="B150">
            <v>1</v>
          </cell>
          <cell r="C150" t="str">
            <v>Aportes de Cofinanciación Nación Otras Fuentes</v>
          </cell>
          <cell r="D150" t="str">
            <v>Disponibilidad inicial aportes de cofinanciación Distrito ICLD</v>
          </cell>
          <cell r="E150" t="str">
            <v>Interventoría Vial (Calle 30 Tramo 1b, 3,  4)</v>
          </cell>
          <cell r="F150">
            <v>758731701.35000002</v>
          </cell>
          <cell r="G150">
            <v>322975415.42000002</v>
          </cell>
          <cell r="H150">
            <v>-435756285.93000001</v>
          </cell>
        </row>
        <row r="151">
          <cell r="B151">
            <v>1</v>
          </cell>
          <cell r="C151" t="str">
            <v>Disponibilidad inicial aportes de cofinanciación Distrito SGP</v>
          </cell>
          <cell r="D151" t="str">
            <v>Aportes de Cofinanciación Nación vigencias Anteriores</v>
          </cell>
          <cell r="F151">
            <v>729454878.98000002</v>
          </cell>
          <cell r="G151">
            <v>353093409.32999998</v>
          </cell>
          <cell r="H151">
            <v>-376361469.65000004</v>
          </cell>
        </row>
        <row r="152">
          <cell r="B152">
            <v>1</v>
          </cell>
          <cell r="C152" t="str">
            <v xml:space="preserve">Convenio redes </v>
          </cell>
          <cell r="F152">
            <v>540019893.91999996</v>
          </cell>
          <cell r="H152">
            <v>-540019893.91999996</v>
          </cell>
        </row>
        <row r="153">
          <cell r="B153">
            <v>1</v>
          </cell>
          <cell r="H153">
            <v>0</v>
          </cell>
        </row>
        <row r="154">
          <cell r="B154">
            <v>1</v>
          </cell>
          <cell r="C154" t="str">
            <v>Aportes SGP</v>
          </cell>
          <cell r="D154" t="str">
            <v>Disponibilidad inicial aportes de cofinanciación Distrito ICLD</v>
          </cell>
          <cell r="E154" t="str">
            <v>Interventorías Tecnología</v>
          </cell>
          <cell r="F154">
            <v>500112696</v>
          </cell>
          <cell r="G154">
            <v>625140870</v>
          </cell>
          <cell r="H154">
            <v>125028174</v>
          </cell>
        </row>
        <row r="155">
          <cell r="B155">
            <v>1</v>
          </cell>
          <cell r="C155" t="str">
            <v>Disponibilidad inicial aportes de cofinanciación Distrito SGP</v>
          </cell>
          <cell r="E155" t="str">
            <v>Interventorías Calle 30, Diseños Lucha</v>
          </cell>
          <cell r="F155">
            <v>119938637</v>
          </cell>
          <cell r="H155">
            <v>-119938637</v>
          </cell>
        </row>
        <row r="156">
          <cell r="B156">
            <v>1</v>
          </cell>
          <cell r="C156" t="str">
            <v>Convenio Redes vigencia Anterior</v>
          </cell>
          <cell r="E156" t="str">
            <v>Interventorías Calle 30</v>
          </cell>
          <cell r="F156">
            <v>16038666.699999999</v>
          </cell>
          <cell r="H156">
            <v>-16038666.699999999</v>
          </cell>
        </row>
        <row r="157">
          <cell r="B157">
            <v>1</v>
          </cell>
          <cell r="H157">
            <v>0</v>
          </cell>
        </row>
        <row r="158">
          <cell r="B158">
            <v>1</v>
          </cell>
          <cell r="D158" t="str">
            <v>Disponibilidad inicial aportes de cofinanciación Distrito ICLD</v>
          </cell>
          <cell r="E158" t="str">
            <v>Interventoria PT Libano</v>
          </cell>
          <cell r="F158">
            <v>183138869.0115</v>
          </cell>
          <cell r="G158">
            <v>1037786924.3985</v>
          </cell>
        </row>
        <row r="159">
          <cell r="D159" t="str">
            <v>Aportes ICLD</v>
          </cell>
          <cell r="E159" t="str">
            <v>Interventoria PT Lucha y TT la lucha</v>
          </cell>
          <cell r="G159">
            <v>709719427.55999994</v>
          </cell>
        </row>
        <row r="160">
          <cell r="B160">
            <v>1</v>
          </cell>
          <cell r="C160" t="str">
            <v>Disponibilidad inicial Otros Aportes Ente Gestor</v>
          </cell>
          <cell r="D160" t="str">
            <v>Disponibilidad inicial Otros Aportes Ente Gestor</v>
          </cell>
          <cell r="E160" t="str">
            <v>Licencias de ocupación de cauce (Tramo 6a)</v>
          </cell>
          <cell r="F160">
            <v>1414488</v>
          </cell>
          <cell r="G160">
            <v>10000000</v>
          </cell>
        </row>
        <row r="162">
          <cell r="B162">
            <v>1</v>
          </cell>
          <cell r="C162" t="str">
            <v>Aportes ICLD</v>
          </cell>
          <cell r="E162" t="str">
            <v>Topografía</v>
          </cell>
          <cell r="F162">
            <v>191999500</v>
          </cell>
          <cell r="H162">
            <v>-191999500</v>
          </cell>
        </row>
        <row r="164">
          <cell r="E164" t="str">
            <v>Gerencia del Proyecto</v>
          </cell>
        </row>
        <row r="165">
          <cell r="B165">
            <v>1</v>
          </cell>
          <cell r="C165" t="str">
            <v>Disponibilidad Convenio Cra 5ta (Capacitaciones)</v>
          </cell>
          <cell r="F165">
            <v>382285173</v>
          </cell>
        </row>
        <row r="166">
          <cell r="D166" t="str">
            <v>Aportes SGP</v>
          </cell>
          <cell r="G166">
            <v>1560521205.7</v>
          </cell>
          <cell r="H166">
            <v>1560521205.7</v>
          </cell>
        </row>
        <row r="167">
          <cell r="D167" t="str">
            <v>Disponibilidad inicial Otros Aportes Ente Gestor</v>
          </cell>
          <cell r="F167">
            <v>0</v>
          </cell>
          <cell r="G167">
            <v>167717130</v>
          </cell>
          <cell r="H167">
            <v>167717130</v>
          </cell>
        </row>
        <row r="168">
          <cell r="B168">
            <v>1</v>
          </cell>
          <cell r="C168" t="str">
            <v>Aportes SGP</v>
          </cell>
          <cell r="D168" t="str">
            <v>Disponibilidad inicial aportes de cofinanciación Distrito SGP</v>
          </cell>
          <cell r="E168" t="str">
            <v xml:space="preserve">Cuentas por pagar </v>
          </cell>
          <cell r="F168">
            <v>1256844504.5799999</v>
          </cell>
          <cell r="G168">
            <v>3500000</v>
          </cell>
          <cell r="H168">
            <v>-1253344504.5799999</v>
          </cell>
        </row>
        <row r="169">
          <cell r="B169">
            <v>1</v>
          </cell>
          <cell r="C169" t="str">
            <v>Disponibilidad inicial aportes de cofinanciación Distrito ICLD</v>
          </cell>
          <cell r="F169">
            <v>774603025</v>
          </cell>
          <cell r="H169">
            <v>-774603025</v>
          </cell>
        </row>
        <row r="170">
          <cell r="B170">
            <v>1</v>
          </cell>
          <cell r="C170" t="str">
            <v>Aportes ICLD</v>
          </cell>
          <cell r="F170">
            <v>3366119317.4200001</v>
          </cell>
          <cell r="H170">
            <v>-3366119317.4200001</v>
          </cell>
        </row>
        <row r="171">
          <cell r="B171">
            <v>1</v>
          </cell>
          <cell r="C171" t="str">
            <v>Disponibilidad inicial aportes de cofinanciación Distrito SGP</v>
          </cell>
          <cell r="F171">
            <v>0</v>
          </cell>
          <cell r="H171">
            <v>0</v>
          </cell>
        </row>
        <row r="172">
          <cell r="B172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U162"/>
  <sheetViews>
    <sheetView showGridLines="0" tabSelected="1" zoomScale="90" zoomScaleNormal="90" workbookViewId="0">
      <pane ySplit="1" topLeftCell="A59" activePane="bottomLeft" state="frozen"/>
      <selection pane="bottomLeft" activeCell="A33" sqref="A33:XFD33"/>
    </sheetView>
  </sheetViews>
  <sheetFormatPr baseColWidth="10" defaultColWidth="11.42578125" defaultRowHeight="16.5" x14ac:dyDescent="0.25"/>
  <cols>
    <col min="1" max="1" width="21.42578125" style="6" customWidth="1"/>
    <col min="2" max="2" width="13" style="108" hidden="1" customWidth="1"/>
    <col min="3" max="3" width="43.140625" style="6" customWidth="1"/>
    <col min="4" max="4" width="20.140625" style="6" customWidth="1"/>
    <col min="5" max="5" width="18.140625" style="6" customWidth="1"/>
    <col min="6" max="6" width="20.140625" style="6" hidden="1" customWidth="1"/>
    <col min="7" max="7" width="57.85546875" style="6" customWidth="1"/>
    <col min="8" max="8" width="20.28515625" style="6" customWidth="1"/>
    <col min="9" max="11" width="18.85546875" style="6" hidden="1" customWidth="1"/>
    <col min="12" max="12" width="20.140625" style="6" hidden="1" customWidth="1"/>
    <col min="13" max="18" width="18.85546875" style="6" hidden="1" customWidth="1"/>
    <col min="19" max="21" width="14.42578125" style="6" bestFit="1" customWidth="1"/>
    <col min="22" max="16384" width="11.42578125" style="6"/>
  </cols>
  <sheetData>
    <row r="1" spans="1:19" ht="47.2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9" ht="17.25" thickTop="1" x14ac:dyDescent="0.25">
      <c r="A2" s="7" t="s">
        <v>18</v>
      </c>
      <c r="B2" s="8"/>
      <c r="C2" s="9"/>
      <c r="D2" s="10"/>
      <c r="E2" s="10"/>
      <c r="F2" s="9"/>
      <c r="G2" s="9" t="s">
        <v>19</v>
      </c>
      <c r="H2" s="11">
        <f>H3+H68+H80</f>
        <v>86551346233.428513</v>
      </c>
      <c r="I2" s="12"/>
      <c r="J2" s="13"/>
      <c r="K2" s="13"/>
      <c r="L2" s="13"/>
      <c r="M2" s="13"/>
      <c r="N2" s="13"/>
      <c r="O2" s="13"/>
      <c r="P2" s="13"/>
      <c r="Q2" s="13"/>
      <c r="R2" s="9"/>
      <c r="S2" s="14">
        <f>+H2-'[4]7. Presupuesto de Gastos'!G10</f>
        <v>0</v>
      </c>
    </row>
    <row r="3" spans="1:19" x14ac:dyDescent="0.25">
      <c r="A3" s="15" t="s">
        <v>20</v>
      </c>
      <c r="B3" s="16"/>
      <c r="C3" s="17"/>
      <c r="D3" s="18"/>
      <c r="E3" s="18"/>
      <c r="F3" s="17"/>
      <c r="G3" s="17" t="s">
        <v>21</v>
      </c>
      <c r="H3" s="19">
        <f>H4+H27</f>
        <v>1720140921.7800002</v>
      </c>
      <c r="I3" s="20"/>
      <c r="J3" s="21"/>
      <c r="K3" s="21"/>
      <c r="L3" s="21"/>
      <c r="M3" s="21"/>
      <c r="N3" s="21"/>
      <c r="O3" s="21"/>
      <c r="P3" s="21"/>
      <c r="Q3" s="21"/>
      <c r="R3" s="17"/>
      <c r="S3" s="14">
        <f>+H3-'[4]7. Presupuesto de Gastos'!G12</f>
        <v>0</v>
      </c>
    </row>
    <row r="4" spans="1:19" x14ac:dyDescent="0.25">
      <c r="A4" s="22" t="s">
        <v>22</v>
      </c>
      <c r="B4" s="23"/>
      <c r="C4" s="24"/>
      <c r="D4" s="25"/>
      <c r="E4" s="25"/>
      <c r="F4" s="24"/>
      <c r="G4" s="24" t="s">
        <v>23</v>
      </c>
      <c r="H4" s="26">
        <f>H5</f>
        <v>764280027</v>
      </c>
      <c r="I4" s="27"/>
      <c r="J4" s="28"/>
      <c r="K4" s="28"/>
      <c r="L4" s="28"/>
      <c r="M4" s="28"/>
      <c r="N4" s="28"/>
      <c r="O4" s="28"/>
      <c r="P4" s="28"/>
      <c r="Q4" s="28"/>
      <c r="R4" s="24"/>
    </row>
    <row r="5" spans="1:19" x14ac:dyDescent="0.25">
      <c r="A5" s="29" t="s">
        <v>24</v>
      </c>
      <c r="B5" s="30"/>
      <c r="C5" s="31"/>
      <c r="D5" s="32"/>
      <c r="E5" s="32"/>
      <c r="F5" s="31"/>
      <c r="G5" s="31" t="s">
        <v>25</v>
      </c>
      <c r="H5" s="33">
        <f>H6+H15+H23</f>
        <v>764280027</v>
      </c>
      <c r="I5" s="34"/>
      <c r="J5" s="35"/>
      <c r="K5" s="35"/>
      <c r="L5" s="35"/>
      <c r="M5" s="35"/>
      <c r="N5" s="35"/>
      <c r="O5" s="35"/>
      <c r="P5" s="35"/>
      <c r="Q5" s="35"/>
      <c r="R5" s="31"/>
    </row>
    <row r="6" spans="1:19" x14ac:dyDescent="0.25">
      <c r="A6" s="36" t="s">
        <v>26</v>
      </c>
      <c r="B6" s="37"/>
      <c r="C6" s="38"/>
      <c r="D6" s="39"/>
      <c r="E6" s="39"/>
      <c r="F6" s="38"/>
      <c r="G6" s="38" t="s">
        <v>27</v>
      </c>
      <c r="H6" s="40">
        <f>H7</f>
        <v>544082288</v>
      </c>
      <c r="I6" s="41"/>
      <c r="J6" s="42"/>
      <c r="K6" s="42"/>
      <c r="L6" s="42"/>
      <c r="M6" s="42"/>
      <c r="N6" s="42"/>
      <c r="O6" s="42"/>
      <c r="P6" s="42"/>
      <c r="Q6" s="42"/>
      <c r="R6" s="38"/>
    </row>
    <row r="7" spans="1:19" x14ac:dyDescent="0.25">
      <c r="A7" s="36" t="s">
        <v>28</v>
      </c>
      <c r="B7" s="37"/>
      <c r="C7" s="38"/>
      <c r="D7" s="39"/>
      <c r="E7" s="39"/>
      <c r="F7" s="38"/>
      <c r="G7" s="38" t="s">
        <v>29</v>
      </c>
      <c r="H7" s="40">
        <f>SUM(H8:H12)</f>
        <v>544082288</v>
      </c>
      <c r="I7" s="41"/>
      <c r="J7" s="42"/>
      <c r="K7" s="42"/>
      <c r="L7" s="42"/>
      <c r="M7" s="42"/>
      <c r="N7" s="42"/>
      <c r="O7" s="42"/>
      <c r="P7" s="42"/>
      <c r="Q7" s="42"/>
      <c r="R7" s="38"/>
    </row>
    <row r="8" spans="1:19" x14ac:dyDescent="0.25">
      <c r="A8" s="43" t="s">
        <v>30</v>
      </c>
      <c r="B8" s="44"/>
      <c r="C8" s="43"/>
      <c r="D8" s="45" t="s">
        <v>31</v>
      </c>
      <c r="E8" s="45">
        <v>1301</v>
      </c>
      <c r="F8" s="43"/>
      <c r="G8" s="43" t="s">
        <v>32</v>
      </c>
      <c r="H8" s="46">
        <f>VLOOKUP(G8,'[4]7. Presupuesto de Gastos'!$A$9:$I$172,7,FALSE)</f>
        <v>371425695.22000003</v>
      </c>
      <c r="I8" s="47"/>
      <c r="J8" s="46"/>
      <c r="K8" s="46"/>
      <c r="L8" s="46"/>
      <c r="M8" s="46"/>
      <c r="N8" s="46"/>
      <c r="O8" s="46"/>
      <c r="P8" s="46"/>
      <c r="Q8" s="46"/>
      <c r="R8" s="43"/>
    </row>
    <row r="9" spans="1:19" x14ac:dyDescent="0.25">
      <c r="A9" s="43" t="s">
        <v>30</v>
      </c>
      <c r="B9" s="44"/>
      <c r="C9" s="43"/>
      <c r="D9" s="45" t="s">
        <v>33</v>
      </c>
      <c r="E9" s="45">
        <v>1101</v>
      </c>
      <c r="F9" s="43"/>
      <c r="G9" s="43" t="s">
        <v>34</v>
      </c>
      <c r="H9" s="46">
        <f>VLOOKUP(G9,'[4]7. Presupuesto de Gastos'!$A$9:$I$172,7,FALSE)</f>
        <v>78311937.780000001</v>
      </c>
      <c r="I9" s="47"/>
      <c r="J9" s="46"/>
      <c r="K9" s="46"/>
      <c r="L9" s="46"/>
      <c r="M9" s="46"/>
      <c r="N9" s="46"/>
      <c r="O9" s="46"/>
      <c r="P9" s="46"/>
      <c r="Q9" s="46"/>
      <c r="R9" s="43"/>
    </row>
    <row r="10" spans="1:19" x14ac:dyDescent="0.25">
      <c r="A10" s="43" t="s">
        <v>35</v>
      </c>
      <c r="B10" s="44"/>
      <c r="C10" s="43"/>
      <c r="D10" s="45" t="s">
        <v>31</v>
      </c>
      <c r="E10" s="45">
        <v>1301</v>
      </c>
      <c r="F10" s="43"/>
      <c r="G10" s="43" t="s">
        <v>36</v>
      </c>
      <c r="H10" s="46">
        <f>VLOOKUP(G10,'[4]7. Presupuesto de Gastos'!$A$9:$I$172,7,FALSE)</f>
        <v>19285626</v>
      </c>
      <c r="I10" s="47"/>
      <c r="J10" s="46"/>
      <c r="K10" s="46"/>
      <c r="L10" s="46"/>
      <c r="M10" s="46"/>
      <c r="N10" s="46"/>
      <c r="O10" s="46"/>
      <c r="P10" s="46"/>
      <c r="Q10" s="46"/>
      <c r="R10" s="43"/>
    </row>
    <row r="11" spans="1:19" x14ac:dyDescent="0.25">
      <c r="A11" s="43" t="s">
        <v>37</v>
      </c>
      <c r="B11" s="44"/>
      <c r="C11" s="43"/>
      <c r="D11" s="45" t="s">
        <v>31</v>
      </c>
      <c r="E11" s="45">
        <v>1301</v>
      </c>
      <c r="F11" s="43"/>
      <c r="G11" s="43" t="s">
        <v>38</v>
      </c>
      <c r="H11" s="46">
        <f>VLOOKUP(G11,'[4]7. Presupuesto de Gastos'!$A$9:$I$172,7,FALSE)</f>
        <v>13117349</v>
      </c>
      <c r="I11" s="47"/>
      <c r="J11" s="46"/>
      <c r="K11" s="46"/>
      <c r="L11" s="46"/>
      <c r="M11" s="46"/>
      <c r="N11" s="46"/>
      <c r="O11" s="46"/>
      <c r="P11" s="46"/>
      <c r="Q11" s="46"/>
      <c r="R11" s="43"/>
    </row>
    <row r="12" spans="1:19" x14ac:dyDescent="0.25">
      <c r="A12" s="48" t="s">
        <v>39</v>
      </c>
      <c r="B12" s="49"/>
      <c r="C12" s="50"/>
      <c r="D12" s="51"/>
      <c r="E12" s="51"/>
      <c r="F12" s="50"/>
      <c r="G12" s="50" t="s">
        <v>40</v>
      </c>
      <c r="H12" s="52">
        <f>SUM(H13:H14)</f>
        <v>61941680</v>
      </c>
      <c r="I12" s="53"/>
      <c r="J12" s="54"/>
      <c r="K12" s="54"/>
      <c r="L12" s="54"/>
      <c r="M12" s="54"/>
      <c r="N12" s="54"/>
      <c r="O12" s="54"/>
      <c r="P12" s="54"/>
      <c r="Q12" s="54"/>
      <c r="R12" s="50"/>
    </row>
    <row r="13" spans="1:19" x14ac:dyDescent="0.25">
      <c r="A13" s="43" t="s">
        <v>41</v>
      </c>
      <c r="B13" s="44"/>
      <c r="C13" s="43"/>
      <c r="D13" s="45" t="s">
        <v>31</v>
      </c>
      <c r="E13" s="45">
        <v>1301</v>
      </c>
      <c r="F13" s="43"/>
      <c r="G13" s="43" t="s">
        <v>42</v>
      </c>
      <c r="H13" s="46">
        <f>VLOOKUP(G13,'[4]7. Presupuesto de Gastos'!$A$9:$I$172,7,FALSE)</f>
        <v>41852486</v>
      </c>
      <c r="I13" s="47"/>
      <c r="J13" s="46"/>
      <c r="K13" s="46"/>
      <c r="L13" s="46"/>
      <c r="M13" s="46"/>
      <c r="N13" s="46"/>
      <c r="O13" s="46"/>
      <c r="P13" s="46"/>
      <c r="Q13" s="46"/>
      <c r="R13" s="43"/>
    </row>
    <row r="14" spans="1:19" x14ac:dyDescent="0.25">
      <c r="A14" s="43" t="s">
        <v>43</v>
      </c>
      <c r="B14" s="44"/>
      <c r="C14" s="43"/>
      <c r="D14" s="45" t="s">
        <v>31</v>
      </c>
      <c r="E14" s="45">
        <v>1301</v>
      </c>
      <c r="F14" s="43"/>
      <c r="G14" s="43" t="s">
        <v>44</v>
      </c>
      <c r="H14" s="46">
        <f>VLOOKUP(G14,'[4]7. Presupuesto de Gastos'!$A$9:$I$172,7,FALSE)</f>
        <v>20089194</v>
      </c>
      <c r="I14" s="47"/>
      <c r="J14" s="46"/>
      <c r="K14" s="46"/>
      <c r="L14" s="46"/>
      <c r="M14" s="46"/>
      <c r="N14" s="46"/>
      <c r="O14" s="46"/>
      <c r="P14" s="46"/>
      <c r="Q14" s="46"/>
      <c r="R14" s="43"/>
    </row>
    <row r="15" spans="1:19" x14ac:dyDescent="0.25">
      <c r="A15" s="36" t="s">
        <v>45</v>
      </c>
      <c r="B15" s="37"/>
      <c r="C15" s="38"/>
      <c r="D15" s="39"/>
      <c r="E15" s="39"/>
      <c r="F15" s="38"/>
      <c r="G15" s="38" t="s">
        <v>46</v>
      </c>
      <c r="H15" s="40">
        <f>SUM(H16:H22)</f>
        <v>197610001</v>
      </c>
      <c r="I15" s="41"/>
      <c r="J15" s="42"/>
      <c r="K15" s="42"/>
      <c r="L15" s="42"/>
      <c r="M15" s="42"/>
      <c r="N15" s="42"/>
      <c r="O15" s="42"/>
      <c r="P15" s="42"/>
      <c r="Q15" s="42"/>
      <c r="R15" s="38"/>
    </row>
    <row r="16" spans="1:19" x14ac:dyDescent="0.25">
      <c r="A16" s="43" t="s">
        <v>47</v>
      </c>
      <c r="B16" s="44"/>
      <c r="C16" s="43"/>
      <c r="D16" s="45" t="s">
        <v>33</v>
      </c>
      <c r="E16" s="45">
        <v>1101</v>
      </c>
      <c r="F16" s="43"/>
      <c r="G16" s="43" t="s">
        <v>48</v>
      </c>
      <c r="H16" s="46">
        <f>VLOOKUP(G16,'[4]7. Presupuesto de Gastos'!$A$9:$I$172,7,FALSE)</f>
        <v>53968517</v>
      </c>
      <c r="I16" s="47"/>
      <c r="J16" s="46"/>
      <c r="K16" s="46"/>
      <c r="L16" s="46"/>
      <c r="M16" s="46"/>
      <c r="N16" s="46"/>
      <c r="O16" s="46"/>
      <c r="P16" s="46"/>
      <c r="Q16" s="46"/>
      <c r="R16" s="43"/>
    </row>
    <row r="17" spans="1:18" x14ac:dyDescent="0.25">
      <c r="A17" s="43" t="s">
        <v>49</v>
      </c>
      <c r="B17" s="44"/>
      <c r="C17" s="43"/>
      <c r="D17" s="45" t="s">
        <v>33</v>
      </c>
      <c r="E17" s="45">
        <v>1101</v>
      </c>
      <c r="F17" s="43"/>
      <c r="G17" s="43" t="s">
        <v>50</v>
      </c>
      <c r="H17" s="46">
        <f>VLOOKUP(G17,'[4]7. Presupuesto de Gastos'!$A$9:$I$172,7,FALSE)</f>
        <v>38227700</v>
      </c>
      <c r="I17" s="47"/>
      <c r="J17" s="46"/>
      <c r="K17" s="46"/>
      <c r="L17" s="46"/>
      <c r="M17" s="46"/>
      <c r="N17" s="46"/>
      <c r="O17" s="46"/>
      <c r="P17" s="46"/>
      <c r="Q17" s="46"/>
      <c r="R17" s="43"/>
    </row>
    <row r="18" spans="1:18" x14ac:dyDescent="0.25">
      <c r="A18" s="43" t="s">
        <v>51</v>
      </c>
      <c r="B18" s="44"/>
      <c r="C18" s="43"/>
      <c r="D18" s="45" t="s">
        <v>52</v>
      </c>
      <c r="E18" s="45">
        <v>1301</v>
      </c>
      <c r="F18" s="43"/>
      <c r="G18" s="43" t="s">
        <v>53</v>
      </c>
      <c r="H18" s="46">
        <f>VLOOKUP(G18,'[4]7. Presupuesto de Gastos'!$A$9:$I$172,7,FALSE)</f>
        <v>50781017</v>
      </c>
      <c r="I18" s="47"/>
      <c r="J18" s="46"/>
      <c r="K18" s="46"/>
      <c r="L18" s="46"/>
      <c r="M18" s="46"/>
      <c r="N18" s="46"/>
      <c r="O18" s="46"/>
      <c r="P18" s="46"/>
      <c r="Q18" s="46"/>
      <c r="R18" s="43"/>
    </row>
    <row r="19" spans="1:18" x14ac:dyDescent="0.25">
      <c r="A19" s="43" t="s">
        <v>54</v>
      </c>
      <c r="B19" s="44"/>
      <c r="C19" s="43"/>
      <c r="D19" s="45" t="s">
        <v>33</v>
      </c>
      <c r="E19" s="45">
        <v>1101</v>
      </c>
      <c r="F19" s="43"/>
      <c r="G19" s="43" t="s">
        <v>55</v>
      </c>
      <c r="H19" s="46">
        <f>VLOOKUP(G19,'[4]7. Presupuesto de Gastos'!$A$9:$I$172,7,FALSE)</f>
        <v>17989506</v>
      </c>
      <c r="I19" s="47"/>
      <c r="J19" s="46"/>
      <c r="K19" s="46"/>
      <c r="L19" s="46"/>
      <c r="M19" s="46"/>
      <c r="N19" s="46"/>
      <c r="O19" s="46"/>
      <c r="P19" s="46"/>
      <c r="Q19" s="46"/>
      <c r="R19" s="43"/>
    </row>
    <row r="20" spans="1:18" x14ac:dyDescent="0.25">
      <c r="A20" s="43" t="s">
        <v>56</v>
      </c>
      <c r="B20" s="44"/>
      <c r="C20" s="43"/>
      <c r="D20" s="45" t="s">
        <v>33</v>
      </c>
      <c r="E20" s="45">
        <v>1101</v>
      </c>
      <c r="F20" s="43"/>
      <c r="G20" s="43" t="s">
        <v>57</v>
      </c>
      <c r="H20" s="46">
        <f>VLOOKUP(G20,'[4]7. Presupuesto de Gastos'!$A$9:$I$172,7,FALSE)</f>
        <v>14156377</v>
      </c>
      <c r="I20" s="47"/>
      <c r="J20" s="46"/>
      <c r="K20" s="46"/>
      <c r="L20" s="46"/>
      <c r="M20" s="46"/>
      <c r="N20" s="46"/>
      <c r="O20" s="46"/>
      <c r="P20" s="46"/>
      <c r="Q20" s="46"/>
      <c r="R20" s="43"/>
    </row>
    <row r="21" spans="1:18" x14ac:dyDescent="0.25">
      <c r="A21" s="43" t="s">
        <v>58</v>
      </c>
      <c r="B21" s="44"/>
      <c r="C21" s="43"/>
      <c r="D21" s="45" t="s">
        <v>33</v>
      </c>
      <c r="E21" s="45">
        <v>1101</v>
      </c>
      <c r="F21" s="43"/>
      <c r="G21" s="43" t="s">
        <v>59</v>
      </c>
      <c r="H21" s="46">
        <f>VLOOKUP(G21,'[4]7. Presupuesto de Gastos'!$A$9:$I$172,7,FALSE)</f>
        <v>13492130</v>
      </c>
      <c r="I21" s="47"/>
      <c r="J21" s="46"/>
      <c r="K21" s="46"/>
      <c r="L21" s="46"/>
      <c r="M21" s="46"/>
      <c r="N21" s="46"/>
      <c r="O21" s="46"/>
      <c r="P21" s="46"/>
      <c r="Q21" s="46"/>
      <c r="R21" s="43"/>
    </row>
    <row r="22" spans="1:18" x14ac:dyDescent="0.25">
      <c r="A22" s="43" t="s">
        <v>60</v>
      </c>
      <c r="B22" s="44"/>
      <c r="C22" s="43"/>
      <c r="D22" s="45" t="s">
        <v>33</v>
      </c>
      <c r="E22" s="45">
        <v>1101</v>
      </c>
      <c r="F22" s="43"/>
      <c r="G22" s="43" t="s">
        <v>61</v>
      </c>
      <c r="H22" s="46">
        <f>VLOOKUP(G22,'[4]7. Presupuesto de Gastos'!$A$9:$I$172,7,FALSE)</f>
        <v>8994754</v>
      </c>
      <c r="I22" s="47"/>
      <c r="J22" s="46"/>
      <c r="K22" s="46"/>
      <c r="L22" s="46"/>
      <c r="M22" s="46"/>
      <c r="N22" s="46"/>
      <c r="O22" s="46"/>
      <c r="P22" s="46"/>
      <c r="Q22" s="46"/>
      <c r="R22" s="43"/>
    </row>
    <row r="23" spans="1:18" x14ac:dyDescent="0.25">
      <c r="A23" s="36" t="s">
        <v>62</v>
      </c>
      <c r="B23" s="37"/>
      <c r="C23" s="38"/>
      <c r="D23" s="39"/>
      <c r="E23" s="39"/>
      <c r="F23" s="38"/>
      <c r="G23" s="37" t="s">
        <v>63</v>
      </c>
      <c r="H23" s="55">
        <f>SUM(H24)</f>
        <v>22587738</v>
      </c>
      <c r="I23" s="56"/>
      <c r="J23" s="37"/>
      <c r="K23" s="37"/>
      <c r="L23" s="37"/>
      <c r="M23" s="37"/>
      <c r="N23" s="37"/>
      <c r="O23" s="37"/>
      <c r="P23" s="37"/>
      <c r="Q23" s="37"/>
      <c r="R23" s="37"/>
    </row>
    <row r="24" spans="1:18" x14ac:dyDescent="0.25">
      <c r="A24" s="48" t="s">
        <v>64</v>
      </c>
      <c r="B24" s="49"/>
      <c r="C24" s="50"/>
      <c r="D24" s="51"/>
      <c r="E24" s="51"/>
      <c r="F24" s="50"/>
      <c r="G24" s="49" t="s">
        <v>40</v>
      </c>
      <c r="H24" s="57">
        <f>SUM(H25:H26)</f>
        <v>22587738</v>
      </c>
      <c r="I24" s="58"/>
      <c r="J24" s="49"/>
      <c r="K24" s="49"/>
      <c r="L24" s="49"/>
      <c r="M24" s="49"/>
      <c r="N24" s="49"/>
      <c r="O24" s="49"/>
      <c r="P24" s="49"/>
      <c r="Q24" s="49"/>
      <c r="R24" s="49"/>
    </row>
    <row r="25" spans="1:18" x14ac:dyDescent="0.25">
      <c r="A25" s="43" t="s">
        <v>65</v>
      </c>
      <c r="B25" s="44"/>
      <c r="C25" s="43"/>
      <c r="D25" s="59" t="s">
        <v>31</v>
      </c>
      <c r="E25" s="45">
        <v>1301</v>
      </c>
      <c r="F25" s="60"/>
      <c r="G25" s="61" t="s">
        <v>66</v>
      </c>
      <c r="H25" s="62">
        <f>VLOOKUP(G25,'[4]7. Presupuesto de Gastos'!$A$9:$I$172,7,FALSE)</f>
        <v>20089194</v>
      </c>
      <c r="I25" s="63"/>
      <c r="J25" s="61"/>
      <c r="K25" s="61"/>
      <c r="L25" s="61"/>
      <c r="M25" s="61"/>
      <c r="N25" s="61"/>
      <c r="O25" s="61"/>
      <c r="P25" s="61"/>
      <c r="Q25" s="61"/>
      <c r="R25" s="61"/>
    </row>
    <row r="26" spans="1:18" x14ac:dyDescent="0.25">
      <c r="A26" s="43" t="s">
        <v>67</v>
      </c>
      <c r="B26" s="44"/>
      <c r="C26" s="43"/>
      <c r="D26" s="59" t="s">
        <v>31</v>
      </c>
      <c r="E26" s="45">
        <v>1301</v>
      </c>
      <c r="F26" s="60"/>
      <c r="G26" s="64" t="s">
        <v>68</v>
      </c>
      <c r="H26" s="65">
        <f>VLOOKUP(G26,'[4]7. Presupuesto de Gastos'!$A$9:$I$172,7,FALSE)</f>
        <v>2498544</v>
      </c>
      <c r="I26" s="66"/>
      <c r="J26" s="64"/>
      <c r="K26" s="64"/>
      <c r="L26" s="64"/>
      <c r="M26" s="64"/>
      <c r="N26" s="64"/>
      <c r="O26" s="64"/>
      <c r="P26" s="64"/>
      <c r="Q26" s="64"/>
      <c r="R26" s="64"/>
    </row>
    <row r="27" spans="1:18" x14ac:dyDescent="0.25">
      <c r="A27" s="22" t="s">
        <v>69</v>
      </c>
      <c r="B27" s="23"/>
      <c r="C27" s="24"/>
      <c r="D27" s="25"/>
      <c r="E27" s="25"/>
      <c r="F27" s="24"/>
      <c r="G27" s="24" t="s">
        <v>70</v>
      </c>
      <c r="H27" s="67">
        <f>H28+H41+H65</f>
        <v>955860894.78000009</v>
      </c>
      <c r="I27" s="27"/>
      <c r="J27" s="68"/>
      <c r="K27" s="24"/>
      <c r="L27" s="24"/>
      <c r="M27" s="24"/>
      <c r="N27" s="24"/>
      <c r="O27" s="24"/>
      <c r="P27" s="24"/>
      <c r="Q27" s="24"/>
      <c r="R27" s="24"/>
    </row>
    <row r="28" spans="1:18" x14ac:dyDescent="0.25">
      <c r="A28" s="69" t="s">
        <v>71</v>
      </c>
      <c r="B28" s="70"/>
      <c r="C28" s="71"/>
      <c r="D28" s="72"/>
      <c r="E28" s="72"/>
      <c r="F28" s="71"/>
      <c r="G28" s="71" t="s">
        <v>72</v>
      </c>
      <c r="H28" s="73">
        <f>H29</f>
        <v>52752404</v>
      </c>
      <c r="I28" s="74"/>
      <c r="J28" s="71"/>
      <c r="K28" s="71"/>
      <c r="L28" s="71"/>
      <c r="M28" s="71"/>
      <c r="N28" s="71"/>
      <c r="O28" s="71"/>
      <c r="P28" s="71"/>
      <c r="Q28" s="71"/>
      <c r="R28" s="71"/>
    </row>
    <row r="29" spans="1:18" x14ac:dyDescent="0.25">
      <c r="A29" s="36" t="s">
        <v>73</v>
      </c>
      <c r="B29" s="37"/>
      <c r="C29" s="38"/>
      <c r="D29" s="39"/>
      <c r="E29" s="39"/>
      <c r="F29" s="38"/>
      <c r="G29" s="38" t="s">
        <v>74</v>
      </c>
      <c r="H29" s="75">
        <f>H30+H36</f>
        <v>52752404</v>
      </c>
      <c r="I29" s="76"/>
      <c r="J29" s="38"/>
      <c r="K29" s="38"/>
      <c r="L29" s="38"/>
      <c r="M29" s="38"/>
      <c r="N29" s="38"/>
      <c r="O29" s="38"/>
      <c r="P29" s="38"/>
      <c r="Q29" s="38"/>
      <c r="R29" s="38"/>
    </row>
    <row r="30" spans="1:18" x14ac:dyDescent="0.25">
      <c r="A30" s="36" t="s">
        <v>75</v>
      </c>
      <c r="B30" s="37"/>
      <c r="C30" s="38"/>
      <c r="D30" s="39"/>
      <c r="E30" s="39"/>
      <c r="F30" s="38"/>
      <c r="G30" s="38" t="s">
        <v>76</v>
      </c>
      <c r="H30" s="75">
        <f>H31+H34</f>
        <v>12000000</v>
      </c>
      <c r="I30" s="76"/>
      <c r="J30" s="38"/>
      <c r="K30" s="38"/>
      <c r="L30" s="38"/>
      <c r="M30" s="38"/>
      <c r="N30" s="38"/>
      <c r="O30" s="38"/>
      <c r="P30" s="38"/>
      <c r="Q30" s="38"/>
      <c r="R30" s="38"/>
    </row>
    <row r="31" spans="1:18" x14ac:dyDescent="0.25">
      <c r="A31" s="36" t="s">
        <v>77</v>
      </c>
      <c r="B31" s="37"/>
      <c r="C31" s="38"/>
      <c r="D31" s="39"/>
      <c r="E31" s="39"/>
      <c r="F31" s="38"/>
      <c r="G31" s="38" t="s">
        <v>78</v>
      </c>
      <c r="H31" s="40">
        <f>SUM(H32:H33)</f>
        <v>12000000</v>
      </c>
      <c r="I31" s="76"/>
      <c r="J31" s="38"/>
      <c r="K31" s="38"/>
      <c r="L31" s="38"/>
      <c r="M31" s="38"/>
      <c r="N31" s="38"/>
      <c r="O31" s="38"/>
      <c r="P31" s="38"/>
      <c r="Q31" s="38"/>
      <c r="R31" s="38"/>
    </row>
    <row r="32" spans="1:18" hidden="1" x14ac:dyDescent="0.25">
      <c r="A32" s="43" t="s">
        <v>79</v>
      </c>
      <c r="B32" s="44"/>
      <c r="C32" s="43"/>
      <c r="D32" s="45"/>
      <c r="E32" s="45"/>
      <c r="F32" s="43"/>
      <c r="G32" s="43" t="s">
        <v>80</v>
      </c>
      <c r="H32" s="46">
        <v>0</v>
      </c>
      <c r="I32" s="77"/>
      <c r="J32" s="43"/>
      <c r="K32" s="43"/>
      <c r="L32" s="43"/>
      <c r="M32" s="43"/>
      <c r="N32" s="43"/>
      <c r="O32" s="43"/>
      <c r="P32" s="43"/>
      <c r="Q32" s="43"/>
      <c r="R32" s="43"/>
    </row>
    <row r="33" spans="1:18" s="132" customFormat="1" x14ac:dyDescent="0.25">
      <c r="A33" s="131" t="s">
        <v>81</v>
      </c>
      <c r="B33" s="78" t="s">
        <v>82</v>
      </c>
      <c r="C33" s="44" t="s">
        <v>83</v>
      </c>
      <c r="D33" s="59" t="s">
        <v>31</v>
      </c>
      <c r="E33" s="45">
        <v>1301</v>
      </c>
      <c r="F33" s="78"/>
      <c r="G33" s="78" t="s">
        <v>84</v>
      </c>
      <c r="H33" s="79">
        <f>+'[4]7. Presupuesto de Gastos'!G32</f>
        <v>12000000</v>
      </c>
      <c r="I33" s="80"/>
      <c r="J33" s="78"/>
      <c r="K33" s="78"/>
      <c r="L33" s="78"/>
      <c r="M33" s="78"/>
      <c r="N33" s="78"/>
      <c r="O33" s="78"/>
      <c r="P33" s="78"/>
      <c r="Q33" s="78"/>
      <c r="R33" s="78"/>
    </row>
    <row r="34" spans="1:18" hidden="1" x14ac:dyDescent="0.25">
      <c r="A34" s="36" t="s">
        <v>85</v>
      </c>
      <c r="B34" s="37"/>
      <c r="C34" s="38"/>
      <c r="D34" s="39"/>
      <c r="E34" s="39"/>
      <c r="F34" s="38"/>
      <c r="G34" s="38" t="s">
        <v>86</v>
      </c>
      <c r="H34" s="40">
        <f>H35</f>
        <v>0</v>
      </c>
      <c r="I34" s="76"/>
      <c r="J34" s="38"/>
      <c r="K34" s="38"/>
      <c r="L34" s="38"/>
      <c r="M34" s="38"/>
      <c r="N34" s="38"/>
      <c r="O34" s="38"/>
      <c r="P34" s="38"/>
      <c r="Q34" s="38"/>
      <c r="R34" s="38"/>
    </row>
    <row r="35" spans="1:18" ht="38.25" hidden="1" x14ac:dyDescent="0.25">
      <c r="A35" s="81" t="s">
        <v>87</v>
      </c>
      <c r="B35" s="78">
        <v>62173</v>
      </c>
      <c r="C35" s="78"/>
      <c r="D35" s="59" t="s">
        <v>33</v>
      </c>
      <c r="E35" s="45">
        <v>1101</v>
      </c>
      <c r="F35" s="78"/>
      <c r="G35" s="78" t="s">
        <v>88</v>
      </c>
      <c r="H35" s="79">
        <v>0</v>
      </c>
      <c r="I35" s="80"/>
      <c r="J35" s="78"/>
      <c r="K35" s="78"/>
      <c r="L35" s="78"/>
      <c r="M35" s="78"/>
      <c r="N35" s="78"/>
      <c r="O35" s="78"/>
      <c r="P35" s="78"/>
      <c r="Q35" s="78"/>
      <c r="R35" s="78"/>
    </row>
    <row r="36" spans="1:18" x14ac:dyDescent="0.25">
      <c r="A36" s="36" t="s">
        <v>89</v>
      </c>
      <c r="B36" s="37"/>
      <c r="C36" s="38"/>
      <c r="D36" s="39"/>
      <c r="E36" s="39"/>
      <c r="F36" s="38"/>
      <c r="G36" s="38" t="s">
        <v>90</v>
      </c>
      <c r="H36" s="40">
        <f t="shared" ref="H36:H39" si="0">H37</f>
        <v>40752404</v>
      </c>
      <c r="I36" s="76"/>
      <c r="J36" s="38"/>
      <c r="K36" s="38"/>
      <c r="L36" s="38"/>
      <c r="M36" s="38"/>
      <c r="N36" s="38"/>
      <c r="O36" s="38"/>
      <c r="P36" s="38"/>
      <c r="Q36" s="38"/>
      <c r="R36" s="38"/>
    </row>
    <row r="37" spans="1:18" x14ac:dyDescent="0.25">
      <c r="A37" s="36" t="s">
        <v>91</v>
      </c>
      <c r="B37" s="37"/>
      <c r="C37" s="38"/>
      <c r="D37" s="39"/>
      <c r="E37" s="39"/>
      <c r="F37" s="38"/>
      <c r="G37" s="38" t="s">
        <v>92</v>
      </c>
      <c r="H37" s="40">
        <f t="shared" si="0"/>
        <v>40752404</v>
      </c>
      <c r="I37" s="76"/>
      <c r="J37" s="38"/>
      <c r="K37" s="38"/>
      <c r="L37" s="38"/>
      <c r="M37" s="38"/>
      <c r="N37" s="38"/>
      <c r="O37" s="38"/>
      <c r="P37" s="38"/>
      <c r="Q37" s="38"/>
      <c r="R37" s="38"/>
    </row>
    <row r="38" spans="1:18" x14ac:dyDescent="0.25">
      <c r="A38" s="48" t="s">
        <v>93</v>
      </c>
      <c r="B38" s="49"/>
      <c r="C38" s="50"/>
      <c r="D38" s="51"/>
      <c r="E38" s="51"/>
      <c r="F38" s="50"/>
      <c r="G38" s="50" t="s">
        <v>94</v>
      </c>
      <c r="H38" s="52">
        <f t="shared" si="0"/>
        <v>40752404</v>
      </c>
      <c r="I38" s="82"/>
      <c r="J38" s="50"/>
      <c r="K38" s="50"/>
      <c r="L38" s="50"/>
      <c r="M38" s="50"/>
      <c r="N38" s="50"/>
      <c r="O38" s="50"/>
      <c r="P38" s="50"/>
      <c r="Q38" s="50"/>
      <c r="R38" s="50"/>
    </row>
    <row r="39" spans="1:18" ht="18" customHeight="1" x14ac:dyDescent="0.25">
      <c r="A39" s="48" t="s">
        <v>95</v>
      </c>
      <c r="B39" s="49"/>
      <c r="C39" s="50"/>
      <c r="D39" s="51"/>
      <c r="E39" s="51"/>
      <c r="F39" s="50"/>
      <c r="G39" s="50" t="s">
        <v>96</v>
      </c>
      <c r="H39" s="52">
        <f t="shared" si="0"/>
        <v>40752404</v>
      </c>
      <c r="I39" s="82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129" customFormat="1" x14ac:dyDescent="0.25">
      <c r="A40" s="43" t="s">
        <v>97</v>
      </c>
      <c r="B40" s="64"/>
      <c r="C40" s="60" t="s">
        <v>222</v>
      </c>
      <c r="D40" s="59" t="s">
        <v>31</v>
      </c>
      <c r="E40" s="45">
        <v>1301</v>
      </c>
      <c r="F40" s="60"/>
      <c r="G40" s="60" t="s">
        <v>98</v>
      </c>
      <c r="H40" s="46">
        <f>+'[4]7. Presupuesto de Gastos'!G34</f>
        <v>40752404</v>
      </c>
      <c r="I40" s="83"/>
      <c r="J40" s="60"/>
      <c r="K40" s="60"/>
      <c r="L40" s="60"/>
      <c r="M40" s="60"/>
      <c r="N40" s="60"/>
      <c r="O40" s="60"/>
      <c r="P40" s="60"/>
      <c r="Q40" s="60"/>
      <c r="R40" s="60"/>
    </row>
    <row r="41" spans="1:18" x14ac:dyDescent="0.25">
      <c r="A41" s="69" t="s">
        <v>99</v>
      </c>
      <c r="B41" s="70"/>
      <c r="C41" s="71"/>
      <c r="D41" s="72"/>
      <c r="E41" s="72"/>
      <c r="F41" s="71"/>
      <c r="G41" s="71" t="s">
        <v>100</v>
      </c>
      <c r="H41" s="73">
        <f>H42</f>
        <v>867299975.13400006</v>
      </c>
      <c r="I41" s="74"/>
      <c r="J41" s="71"/>
      <c r="K41" s="71"/>
      <c r="L41" s="71"/>
      <c r="M41" s="71"/>
      <c r="N41" s="71"/>
      <c r="O41" s="71"/>
      <c r="P41" s="71"/>
      <c r="Q41" s="71"/>
      <c r="R41" s="71"/>
    </row>
    <row r="42" spans="1:18" x14ac:dyDescent="0.25">
      <c r="A42" s="36" t="s">
        <v>101</v>
      </c>
      <c r="B42" s="37"/>
      <c r="C42" s="38"/>
      <c r="D42" s="39"/>
      <c r="E42" s="39"/>
      <c r="F42" s="38"/>
      <c r="G42" s="38" t="s">
        <v>102</v>
      </c>
      <c r="H42" s="75">
        <f>H43+H44+H50+H53+H62+H64</f>
        <v>867299975.13400006</v>
      </c>
      <c r="I42" s="76"/>
      <c r="J42" s="38"/>
      <c r="K42" s="38"/>
      <c r="L42" s="38"/>
      <c r="M42" s="38"/>
      <c r="N42" s="38"/>
      <c r="O42" s="38"/>
      <c r="P42" s="38"/>
      <c r="Q42" s="38"/>
      <c r="R42" s="38"/>
    </row>
    <row r="43" spans="1:18" ht="16.5" hidden="1" customHeight="1" x14ac:dyDescent="0.25">
      <c r="A43" s="43" t="s">
        <v>103</v>
      </c>
      <c r="B43" s="64"/>
      <c r="C43" s="60"/>
      <c r="D43" s="45" t="s">
        <v>52</v>
      </c>
      <c r="E43" s="45">
        <v>1301</v>
      </c>
      <c r="F43" s="60"/>
      <c r="G43" s="60" t="s">
        <v>104</v>
      </c>
      <c r="H43" s="84">
        <v>0</v>
      </c>
      <c r="I43" s="83"/>
      <c r="J43" s="60"/>
      <c r="K43" s="60"/>
      <c r="L43" s="60"/>
      <c r="M43" s="60"/>
      <c r="N43" s="60"/>
      <c r="O43" s="60"/>
      <c r="P43" s="60"/>
      <c r="Q43" s="60"/>
      <c r="R43" s="60"/>
    </row>
    <row r="44" spans="1:18" x14ac:dyDescent="0.25">
      <c r="A44" s="43" t="s">
        <v>105</v>
      </c>
      <c r="B44" s="44"/>
      <c r="C44" s="43"/>
      <c r="D44" s="45"/>
      <c r="E44" s="45"/>
      <c r="F44" s="43"/>
      <c r="G44" s="43" t="s">
        <v>106</v>
      </c>
      <c r="H44" s="85">
        <f>SUM(H45:H49)</f>
        <v>218734956</v>
      </c>
      <c r="I44" s="86"/>
      <c r="J44" s="43"/>
      <c r="K44" s="43"/>
      <c r="L44" s="43"/>
      <c r="M44" s="43"/>
      <c r="N44" s="43"/>
      <c r="O44" s="43"/>
      <c r="P44" s="43"/>
      <c r="Q44" s="43"/>
      <c r="R44" s="43"/>
    </row>
    <row r="45" spans="1:18" s="129" customFormat="1" x14ac:dyDescent="0.25">
      <c r="A45" s="43" t="s">
        <v>105</v>
      </c>
      <c r="B45" s="44">
        <v>64241</v>
      </c>
      <c r="C45" s="43" t="s">
        <v>107</v>
      </c>
      <c r="D45" s="59" t="s">
        <v>31</v>
      </c>
      <c r="E45" s="45">
        <v>1301</v>
      </c>
      <c r="F45" s="43"/>
      <c r="G45" s="43" t="s">
        <v>106</v>
      </c>
      <c r="H45" s="46">
        <f>'[4]7. Presupuesto de Gastos'!G40</f>
        <v>30000000</v>
      </c>
      <c r="I45" s="77"/>
      <c r="J45" s="43"/>
      <c r="K45" s="43"/>
      <c r="L45" s="43"/>
      <c r="M45" s="43"/>
      <c r="N45" s="43"/>
      <c r="O45" s="43"/>
      <c r="P45" s="43"/>
      <c r="Q45" s="43"/>
      <c r="R45" s="43"/>
    </row>
    <row r="46" spans="1:18" x14ac:dyDescent="0.25">
      <c r="A46" s="43" t="s">
        <v>105</v>
      </c>
      <c r="B46" s="44"/>
      <c r="C46" s="43" t="s">
        <v>108</v>
      </c>
      <c r="D46" s="59" t="s">
        <v>31</v>
      </c>
      <c r="E46" s="45">
        <v>1301</v>
      </c>
      <c r="F46" s="43"/>
      <c r="G46" s="43" t="s">
        <v>106</v>
      </c>
      <c r="H46" s="46">
        <f>'[4]7. Presupuesto de Gastos'!G41</f>
        <v>36000000</v>
      </c>
      <c r="I46" s="77"/>
      <c r="J46" s="43"/>
      <c r="K46" s="43"/>
      <c r="L46" s="43"/>
      <c r="M46" s="43"/>
      <c r="N46" s="43"/>
      <c r="O46" s="43"/>
      <c r="P46" s="43"/>
      <c r="Q46" s="43"/>
      <c r="R46" s="43"/>
    </row>
    <row r="47" spans="1:18" s="129" customFormat="1" x14ac:dyDescent="0.25">
      <c r="A47" s="43" t="s">
        <v>105</v>
      </c>
      <c r="B47" s="44"/>
      <c r="C47" s="43" t="s">
        <v>109</v>
      </c>
      <c r="D47" s="59" t="s">
        <v>31</v>
      </c>
      <c r="E47" s="45">
        <v>1301</v>
      </c>
      <c r="F47" s="43"/>
      <c r="G47" s="43" t="s">
        <v>106</v>
      </c>
      <c r="H47" s="46">
        <f>'[4]7. Presupuesto de Gastos'!G42</f>
        <v>12034956</v>
      </c>
      <c r="I47" s="77"/>
      <c r="J47" s="43"/>
      <c r="K47" s="43"/>
      <c r="L47" s="43"/>
      <c r="M47" s="43"/>
      <c r="N47" s="43"/>
      <c r="O47" s="43"/>
      <c r="P47" s="43"/>
      <c r="Q47" s="43"/>
      <c r="R47" s="43"/>
    </row>
    <row r="48" spans="1:18" x14ac:dyDescent="0.25">
      <c r="A48" s="43" t="s">
        <v>105</v>
      </c>
      <c r="B48" s="44">
        <v>69111</v>
      </c>
      <c r="C48" s="43" t="s">
        <v>110</v>
      </c>
      <c r="D48" s="59" t="s">
        <v>31</v>
      </c>
      <c r="E48" s="45">
        <v>1301</v>
      </c>
      <c r="F48" s="43"/>
      <c r="G48" s="43" t="s">
        <v>106</v>
      </c>
      <c r="H48" s="46">
        <f>'[4]7. Presupuesto de Gastos'!G44</f>
        <v>140000000</v>
      </c>
      <c r="I48" s="77"/>
      <c r="J48" s="43"/>
      <c r="K48" s="43"/>
      <c r="L48" s="43"/>
      <c r="M48" s="43"/>
      <c r="N48" s="43"/>
      <c r="O48" s="43"/>
      <c r="P48" s="43"/>
      <c r="Q48" s="43"/>
      <c r="R48" s="43"/>
    </row>
    <row r="49" spans="1:21" x14ac:dyDescent="0.25">
      <c r="A49" s="43" t="s">
        <v>105</v>
      </c>
      <c r="B49" s="44">
        <v>69230</v>
      </c>
      <c r="C49" s="43" t="s">
        <v>111</v>
      </c>
      <c r="D49" s="59" t="s">
        <v>31</v>
      </c>
      <c r="E49" s="45">
        <v>1301</v>
      </c>
      <c r="F49" s="43"/>
      <c r="G49" s="43" t="s">
        <v>106</v>
      </c>
      <c r="H49" s="46">
        <f>'[4]7. Presupuesto de Gastos'!G45</f>
        <v>700000</v>
      </c>
      <c r="I49" s="77"/>
      <c r="J49" s="43"/>
      <c r="K49" s="43"/>
      <c r="L49" s="43"/>
      <c r="M49" s="43"/>
      <c r="N49" s="43"/>
      <c r="O49" s="43"/>
      <c r="P49" s="43"/>
      <c r="Q49" s="43"/>
      <c r="R49" s="43"/>
    </row>
    <row r="50" spans="1:21" x14ac:dyDescent="0.25">
      <c r="A50" s="43" t="s">
        <v>112</v>
      </c>
      <c r="B50" s="44"/>
      <c r="C50" s="43"/>
      <c r="D50" s="59"/>
      <c r="E50" s="45"/>
      <c r="F50" s="43"/>
      <c r="G50" s="43" t="s">
        <v>113</v>
      </c>
      <c r="H50" s="85">
        <f>SUM(H51:H52)</f>
        <v>345122559.60000002</v>
      </c>
      <c r="I50" s="77"/>
      <c r="J50" s="43"/>
      <c r="K50" s="43"/>
      <c r="L50" s="43"/>
      <c r="M50" s="43"/>
      <c r="N50" s="43"/>
      <c r="O50" s="43"/>
      <c r="P50" s="43"/>
      <c r="Q50" s="43"/>
      <c r="R50" s="43"/>
    </row>
    <row r="51" spans="1:21" s="120" customFormat="1" x14ac:dyDescent="0.25">
      <c r="A51" s="43" t="s">
        <v>112</v>
      </c>
      <c r="B51" s="44"/>
      <c r="C51" s="43" t="s">
        <v>114</v>
      </c>
      <c r="D51" s="59" t="s">
        <v>31</v>
      </c>
      <c r="E51" s="45">
        <v>1301</v>
      </c>
      <c r="F51" s="43"/>
      <c r="G51" s="43" t="s">
        <v>113</v>
      </c>
      <c r="H51" s="46">
        <f>'[4]7. Presupuesto de Gastos'!G49</f>
        <v>38054000</v>
      </c>
      <c r="I51" s="77"/>
      <c r="J51" s="43"/>
      <c r="K51" s="43"/>
      <c r="L51" s="43"/>
      <c r="M51" s="43"/>
      <c r="N51" s="43"/>
      <c r="O51" s="43"/>
      <c r="P51" s="43"/>
      <c r="Q51" s="43"/>
      <c r="R51" s="43"/>
    </row>
    <row r="52" spans="1:21" s="120" customFormat="1" x14ac:dyDescent="0.25">
      <c r="A52" s="43" t="s">
        <v>112</v>
      </c>
      <c r="B52" s="44"/>
      <c r="C52" s="43" t="s">
        <v>115</v>
      </c>
      <c r="D52" s="59" t="s">
        <v>31</v>
      </c>
      <c r="E52" s="45">
        <v>1301</v>
      </c>
      <c r="F52" s="43"/>
      <c r="G52" s="43" t="s">
        <v>113</v>
      </c>
      <c r="H52" s="46">
        <f>'[4]7. Presupuesto de Gastos'!G50</f>
        <v>307068559.60000002</v>
      </c>
      <c r="I52" s="83"/>
      <c r="J52" s="60"/>
      <c r="K52" s="60"/>
      <c r="L52" s="60"/>
      <c r="M52" s="60"/>
      <c r="N52" s="60"/>
      <c r="O52" s="60"/>
      <c r="P52" s="60"/>
      <c r="Q52" s="60"/>
      <c r="R52" s="60"/>
    </row>
    <row r="53" spans="1:21" x14ac:dyDescent="0.25">
      <c r="A53" s="43" t="s">
        <v>116</v>
      </c>
      <c r="B53" s="44"/>
      <c r="C53" s="43"/>
      <c r="D53" s="59"/>
      <c r="E53" s="45"/>
      <c r="F53" s="43"/>
      <c r="G53" s="44" t="s">
        <v>117</v>
      </c>
      <c r="H53" s="85">
        <f>SUM(H54:H61)</f>
        <v>264232459.53399998</v>
      </c>
      <c r="I53" s="83"/>
      <c r="J53" s="60"/>
      <c r="K53" s="60"/>
      <c r="L53" s="60"/>
      <c r="M53" s="60"/>
      <c r="N53" s="60"/>
      <c r="O53" s="60"/>
      <c r="P53" s="60"/>
      <c r="Q53" s="60"/>
      <c r="R53" s="60"/>
    </row>
    <row r="54" spans="1:21" s="120" customFormat="1" x14ac:dyDescent="0.25">
      <c r="A54" s="43" t="s">
        <v>116</v>
      </c>
      <c r="B54" s="44"/>
      <c r="C54" s="43" t="s">
        <v>118</v>
      </c>
      <c r="D54" s="59" t="s">
        <v>31</v>
      </c>
      <c r="E54" s="45">
        <v>1301</v>
      </c>
      <c r="F54" s="43"/>
      <c r="G54" s="44" t="s">
        <v>117</v>
      </c>
      <c r="H54" s="46">
        <f>'[4]7. Presupuesto de Gastos'!G54</f>
        <v>42229041.43</v>
      </c>
      <c r="I54" s="83"/>
      <c r="J54" s="60"/>
      <c r="K54" s="60"/>
      <c r="L54" s="60"/>
      <c r="M54" s="60"/>
      <c r="N54" s="60"/>
      <c r="O54" s="60"/>
      <c r="P54" s="60"/>
      <c r="Q54" s="60"/>
      <c r="R54" s="60"/>
      <c r="S54" s="121"/>
      <c r="T54" s="121"/>
      <c r="U54" s="122">
        <f>H53-H61</f>
        <v>231211913.53399998</v>
      </c>
    </row>
    <row r="55" spans="1:21" s="120" customFormat="1" x14ac:dyDescent="0.25">
      <c r="A55" s="43" t="s">
        <v>116</v>
      </c>
      <c r="B55" s="44"/>
      <c r="C55" s="43" t="s">
        <v>119</v>
      </c>
      <c r="D55" s="59" t="s">
        <v>31</v>
      </c>
      <c r="E55" s="45">
        <v>1301</v>
      </c>
      <c r="F55" s="43"/>
      <c r="G55" s="44" t="s">
        <v>117</v>
      </c>
      <c r="H55" s="46">
        <f>'[4]7. Presupuesto de Gastos'!G55</f>
        <v>109290892.2</v>
      </c>
      <c r="I55" s="83"/>
      <c r="J55" s="60"/>
      <c r="K55" s="60"/>
      <c r="L55" s="60"/>
      <c r="M55" s="60"/>
      <c r="N55" s="60"/>
      <c r="O55" s="60"/>
      <c r="P55" s="60"/>
      <c r="Q55" s="60"/>
      <c r="R55" s="60"/>
      <c r="S55" s="121"/>
      <c r="T55" s="121"/>
    </row>
    <row r="56" spans="1:21" x14ac:dyDescent="0.25">
      <c r="A56" s="43" t="s">
        <v>116</v>
      </c>
      <c r="B56" s="44">
        <v>84210</v>
      </c>
      <c r="C56" s="43" t="s">
        <v>120</v>
      </c>
      <c r="D56" s="59" t="s">
        <v>31</v>
      </c>
      <c r="E56" s="45">
        <v>1301</v>
      </c>
      <c r="F56" s="43"/>
      <c r="G56" s="44" t="s">
        <v>117</v>
      </c>
      <c r="H56" s="46">
        <f>'[4]7. Presupuesto de Gastos'!G56</f>
        <v>17000000</v>
      </c>
      <c r="I56" s="83"/>
      <c r="J56" s="60"/>
      <c r="K56" s="60"/>
      <c r="L56" s="60"/>
      <c r="M56" s="60"/>
      <c r="N56" s="60"/>
      <c r="O56" s="60"/>
      <c r="P56" s="60"/>
      <c r="Q56" s="60"/>
      <c r="R56" s="60"/>
      <c r="S56" s="87"/>
      <c r="T56" s="87"/>
    </row>
    <row r="57" spans="1:21" s="120" customFormat="1" x14ac:dyDescent="0.25">
      <c r="A57" s="43" t="s">
        <v>116</v>
      </c>
      <c r="B57" s="44"/>
      <c r="C57" s="43" t="s">
        <v>121</v>
      </c>
      <c r="D57" s="59" t="s">
        <v>31</v>
      </c>
      <c r="E57" s="45">
        <v>1301</v>
      </c>
      <c r="F57" s="43"/>
      <c r="G57" s="44" t="s">
        <v>117</v>
      </c>
      <c r="H57" s="46">
        <f>'[4]7. Presupuesto de Gastos'!G57</f>
        <v>40711979.903999992</v>
      </c>
      <c r="I57" s="83"/>
      <c r="J57" s="60"/>
      <c r="K57" s="60"/>
      <c r="L57" s="60"/>
      <c r="M57" s="60"/>
      <c r="N57" s="60"/>
      <c r="O57" s="60"/>
      <c r="P57" s="60"/>
      <c r="Q57" s="60"/>
      <c r="R57" s="60"/>
      <c r="S57" s="121"/>
      <c r="T57" s="121"/>
    </row>
    <row r="58" spans="1:21" hidden="1" x14ac:dyDescent="0.25">
      <c r="A58" s="43" t="s">
        <v>116</v>
      </c>
      <c r="B58" s="44"/>
      <c r="C58" s="43" t="s">
        <v>122</v>
      </c>
      <c r="D58" s="59" t="s">
        <v>31</v>
      </c>
      <c r="E58" s="45">
        <v>1301</v>
      </c>
      <c r="F58" s="43"/>
      <c r="G58" s="44" t="s">
        <v>117</v>
      </c>
      <c r="H58" s="46">
        <f>'[4]7. Presupuesto de Gastos'!G58</f>
        <v>0</v>
      </c>
      <c r="I58" s="83"/>
      <c r="J58" s="60"/>
      <c r="K58" s="60"/>
      <c r="L58" s="60"/>
      <c r="M58" s="60"/>
      <c r="N58" s="60"/>
      <c r="O58" s="60"/>
      <c r="P58" s="60"/>
      <c r="Q58" s="60"/>
      <c r="R58" s="60"/>
    </row>
    <row r="59" spans="1:21" s="120" customFormat="1" x14ac:dyDescent="0.25">
      <c r="A59" s="43" t="s">
        <v>116</v>
      </c>
      <c r="B59" s="44"/>
      <c r="C59" s="43" t="s">
        <v>123</v>
      </c>
      <c r="D59" s="59" t="s">
        <v>31</v>
      </c>
      <c r="E59" s="45">
        <v>1301</v>
      </c>
      <c r="F59" s="43"/>
      <c r="G59" s="44" t="s">
        <v>117</v>
      </c>
      <c r="H59" s="46">
        <f>'[4]7. Presupuesto de Gastos'!G59</f>
        <v>1980000</v>
      </c>
      <c r="I59" s="83"/>
      <c r="J59" s="60"/>
      <c r="K59" s="60"/>
      <c r="L59" s="60"/>
      <c r="M59" s="60"/>
      <c r="N59" s="60"/>
      <c r="O59" s="60"/>
      <c r="P59" s="60"/>
      <c r="Q59" s="60"/>
      <c r="R59" s="60"/>
    </row>
    <row r="60" spans="1:21" s="129" customFormat="1" x14ac:dyDescent="0.25">
      <c r="A60" s="43" t="s">
        <v>116</v>
      </c>
      <c r="B60" s="44"/>
      <c r="C60" s="43" t="s">
        <v>124</v>
      </c>
      <c r="D60" s="59" t="s">
        <v>31</v>
      </c>
      <c r="E60" s="45">
        <v>1301</v>
      </c>
      <c r="F60" s="43"/>
      <c r="G60" s="44" t="s">
        <v>117</v>
      </c>
      <c r="H60" s="46">
        <f>'[4]7. Presupuesto de Gastos'!G60</f>
        <v>20000000</v>
      </c>
      <c r="I60" s="83"/>
      <c r="J60" s="60"/>
      <c r="K60" s="60"/>
      <c r="L60" s="60"/>
      <c r="M60" s="60"/>
      <c r="N60" s="60"/>
      <c r="O60" s="60"/>
      <c r="P60" s="60"/>
      <c r="Q60" s="60"/>
      <c r="R60" s="60"/>
    </row>
    <row r="61" spans="1:21" x14ac:dyDescent="0.25">
      <c r="A61" s="115" t="s">
        <v>116</v>
      </c>
      <c r="B61" s="118">
        <v>83990</v>
      </c>
      <c r="C61" s="115" t="s">
        <v>125</v>
      </c>
      <c r="D61" s="116" t="s">
        <v>31</v>
      </c>
      <c r="E61" s="119">
        <v>1301</v>
      </c>
      <c r="F61" s="115"/>
      <c r="G61" s="118" t="s">
        <v>117</v>
      </c>
      <c r="H61" s="117">
        <f>+'[4]7. Presupuesto de Gastos'!G61</f>
        <v>33020546</v>
      </c>
      <c r="I61" s="83"/>
      <c r="J61" s="60"/>
      <c r="K61" s="60"/>
      <c r="L61" s="60"/>
      <c r="M61" s="60"/>
      <c r="N61" s="60"/>
      <c r="O61" s="60"/>
      <c r="P61" s="60"/>
      <c r="Q61" s="60"/>
      <c r="R61" s="60"/>
    </row>
    <row r="62" spans="1:21" x14ac:dyDescent="0.25">
      <c r="A62" s="88" t="s">
        <v>126</v>
      </c>
      <c r="B62" s="89"/>
      <c r="C62" s="88" t="s">
        <v>127</v>
      </c>
      <c r="D62" s="90" t="s">
        <v>31</v>
      </c>
      <c r="E62" s="91">
        <v>1301</v>
      </c>
      <c r="F62" s="88"/>
      <c r="G62" s="89" t="s">
        <v>128</v>
      </c>
      <c r="H62" s="85">
        <f>'[4]7. Presupuesto de Gastos'!G63</f>
        <v>14210000</v>
      </c>
      <c r="I62" s="92"/>
      <c r="J62" s="93"/>
      <c r="K62" s="93"/>
      <c r="L62" s="93"/>
      <c r="M62" s="93"/>
      <c r="N62" s="93"/>
      <c r="O62" s="93"/>
      <c r="P62" s="93"/>
      <c r="Q62" s="93"/>
      <c r="R62" s="93"/>
    </row>
    <row r="63" spans="1:21" hidden="1" x14ac:dyDescent="0.25">
      <c r="A63" s="43" t="s">
        <v>126</v>
      </c>
      <c r="B63" s="44"/>
      <c r="C63" s="43" t="s">
        <v>129</v>
      </c>
      <c r="D63" s="59" t="s">
        <v>31</v>
      </c>
      <c r="E63" s="45">
        <v>1301</v>
      </c>
      <c r="F63" s="43"/>
      <c r="G63" s="44" t="s">
        <v>128</v>
      </c>
      <c r="H63" s="46">
        <f>'[4]7. Presupuesto de Gastos'!G64</f>
        <v>0</v>
      </c>
      <c r="I63" s="92"/>
      <c r="J63" s="93"/>
      <c r="K63" s="93"/>
      <c r="L63" s="93"/>
      <c r="M63" s="93"/>
      <c r="N63" s="93"/>
      <c r="O63" s="93"/>
      <c r="P63" s="93"/>
      <c r="Q63" s="93"/>
      <c r="R63" s="93"/>
    </row>
    <row r="64" spans="1:21" x14ac:dyDescent="0.25">
      <c r="A64" s="88" t="s">
        <v>130</v>
      </c>
      <c r="B64" s="89">
        <v>67990</v>
      </c>
      <c r="C64" s="89" t="s">
        <v>131</v>
      </c>
      <c r="D64" s="90" t="s">
        <v>31</v>
      </c>
      <c r="E64" s="91">
        <v>1301</v>
      </c>
      <c r="F64" s="88"/>
      <c r="G64" s="89" t="s">
        <v>131</v>
      </c>
      <c r="H64" s="85">
        <f>'[4]7. Presupuesto de Gastos'!G68</f>
        <v>25000000</v>
      </c>
      <c r="I64" s="92"/>
      <c r="J64" s="93"/>
      <c r="K64" s="93"/>
      <c r="L64" s="93"/>
      <c r="M64" s="93"/>
      <c r="N64" s="93"/>
      <c r="O64" s="93"/>
      <c r="P64" s="93"/>
      <c r="Q64" s="93"/>
      <c r="R64" s="93"/>
    </row>
    <row r="65" spans="1:19" x14ac:dyDescent="0.25">
      <c r="A65" s="69" t="s">
        <v>132</v>
      </c>
      <c r="B65" s="70"/>
      <c r="C65" s="71"/>
      <c r="D65" s="72"/>
      <c r="E65" s="72"/>
      <c r="F65" s="71"/>
      <c r="G65" s="71" t="s">
        <v>133</v>
      </c>
      <c r="H65" s="73">
        <f>H66</f>
        <v>35808515.645999998</v>
      </c>
      <c r="I65" s="74"/>
      <c r="J65" s="71"/>
      <c r="K65" s="71"/>
      <c r="L65" s="71"/>
      <c r="M65" s="71"/>
      <c r="N65" s="71"/>
      <c r="O65" s="71"/>
      <c r="P65" s="71"/>
      <c r="Q65" s="71"/>
      <c r="R65" s="71"/>
    </row>
    <row r="66" spans="1:19" x14ac:dyDescent="0.25">
      <c r="A66" s="36" t="s">
        <v>134</v>
      </c>
      <c r="B66" s="37"/>
      <c r="C66" s="38"/>
      <c r="D66" s="39"/>
      <c r="E66" s="39"/>
      <c r="F66" s="38"/>
      <c r="G66" s="38" t="s">
        <v>135</v>
      </c>
      <c r="H66" s="75">
        <f>H67</f>
        <v>35808515.645999998</v>
      </c>
      <c r="I66" s="76"/>
      <c r="J66" s="38"/>
      <c r="K66" s="38"/>
      <c r="L66" s="38"/>
      <c r="M66" s="38"/>
      <c r="N66" s="38"/>
      <c r="O66" s="38"/>
      <c r="P66" s="38"/>
      <c r="Q66" s="38"/>
      <c r="R66" s="38"/>
    </row>
    <row r="67" spans="1:19" x14ac:dyDescent="0.25">
      <c r="A67" s="43" t="s">
        <v>136</v>
      </c>
      <c r="B67" s="44"/>
      <c r="C67" s="43"/>
      <c r="D67" s="59" t="s">
        <v>31</v>
      </c>
      <c r="E67" s="45">
        <v>1301</v>
      </c>
      <c r="F67" s="43"/>
      <c r="G67" s="43" t="s">
        <v>137</v>
      </c>
      <c r="H67" s="84">
        <f>'[4]7. Presupuesto de Gastos'!G70</f>
        <v>35808515.645999998</v>
      </c>
      <c r="I67" s="77"/>
      <c r="J67" s="43"/>
      <c r="K67" s="43"/>
      <c r="L67" s="43"/>
      <c r="M67" s="43"/>
      <c r="N67" s="43"/>
      <c r="O67" s="43"/>
      <c r="P67" s="43"/>
      <c r="Q67" s="43"/>
      <c r="R67" s="43"/>
    </row>
    <row r="68" spans="1:19" x14ac:dyDescent="0.25">
      <c r="A68" s="94" t="s">
        <v>138</v>
      </c>
      <c r="B68" s="95"/>
      <c r="C68" s="96"/>
      <c r="D68" s="97"/>
      <c r="E68" s="97"/>
      <c r="F68" s="96"/>
      <c r="G68" s="96" t="s">
        <v>139</v>
      </c>
      <c r="H68" s="98">
        <f t="shared" ref="H68:H72" si="1">H69</f>
        <v>22307276151.294445</v>
      </c>
      <c r="I68" s="99"/>
      <c r="J68" s="96"/>
      <c r="K68" s="96"/>
      <c r="L68" s="96"/>
      <c r="M68" s="96"/>
      <c r="N68" s="96"/>
      <c r="O68" s="96"/>
      <c r="P68" s="96"/>
      <c r="Q68" s="96"/>
      <c r="R68" s="96"/>
      <c r="S68" s="14">
        <f>+H68-'[4]7. Presupuesto de Gastos'!G72</f>
        <v>0</v>
      </c>
    </row>
    <row r="69" spans="1:19" x14ac:dyDescent="0.25">
      <c r="A69" s="22" t="s">
        <v>140</v>
      </c>
      <c r="B69" s="23"/>
      <c r="C69" s="24"/>
      <c r="D69" s="25"/>
      <c r="E69" s="25"/>
      <c r="F69" s="24"/>
      <c r="G69" s="24" t="s">
        <v>141</v>
      </c>
      <c r="H69" s="26">
        <f t="shared" si="1"/>
        <v>22307276151.294445</v>
      </c>
      <c r="I69" s="100"/>
      <c r="J69" s="24"/>
      <c r="K69" s="24"/>
      <c r="L69" s="24"/>
      <c r="M69" s="24"/>
      <c r="N69" s="24"/>
      <c r="O69" s="24"/>
      <c r="P69" s="24"/>
      <c r="Q69" s="24"/>
      <c r="R69" s="24"/>
    </row>
    <row r="70" spans="1:19" x14ac:dyDescent="0.25">
      <c r="A70" s="69" t="s">
        <v>142</v>
      </c>
      <c r="B70" s="70"/>
      <c r="C70" s="71"/>
      <c r="D70" s="72"/>
      <c r="E70" s="72"/>
      <c r="F70" s="71"/>
      <c r="G70" s="71" t="s">
        <v>143</v>
      </c>
      <c r="H70" s="101">
        <f t="shared" si="1"/>
        <v>22307276151.294445</v>
      </c>
      <c r="I70" s="74"/>
      <c r="J70" s="71"/>
      <c r="K70" s="71"/>
      <c r="L70" s="71"/>
      <c r="M70" s="71"/>
      <c r="N70" s="71"/>
      <c r="O70" s="71"/>
      <c r="P70" s="71"/>
      <c r="Q70" s="71"/>
      <c r="R70" s="71"/>
    </row>
    <row r="71" spans="1:19" x14ac:dyDescent="0.25">
      <c r="A71" s="36" t="s">
        <v>144</v>
      </c>
      <c r="B71" s="37"/>
      <c r="C71" s="38"/>
      <c r="D71" s="39"/>
      <c r="E71" s="39"/>
      <c r="F71" s="38"/>
      <c r="G71" s="38" t="s">
        <v>145</v>
      </c>
      <c r="H71" s="40">
        <f t="shared" si="1"/>
        <v>22307276151.294445</v>
      </c>
      <c r="I71" s="76"/>
      <c r="J71" s="38"/>
      <c r="K71" s="38"/>
      <c r="L71" s="38"/>
      <c r="M71" s="38"/>
      <c r="N71" s="38"/>
      <c r="O71" s="38"/>
      <c r="P71" s="38"/>
      <c r="Q71" s="38"/>
      <c r="R71" s="38"/>
    </row>
    <row r="72" spans="1:19" x14ac:dyDescent="0.25">
      <c r="A72" s="48" t="s">
        <v>146</v>
      </c>
      <c r="B72" s="49"/>
      <c r="C72" s="50"/>
      <c r="D72" s="51"/>
      <c r="E72" s="51"/>
      <c r="F72" s="50"/>
      <c r="G72" s="50" t="s">
        <v>147</v>
      </c>
      <c r="H72" s="52">
        <f t="shared" si="1"/>
        <v>22307276151.294445</v>
      </c>
      <c r="I72" s="82"/>
      <c r="J72" s="50"/>
      <c r="K72" s="50"/>
      <c r="L72" s="50"/>
      <c r="M72" s="50"/>
      <c r="N72" s="50"/>
      <c r="O72" s="50"/>
      <c r="P72" s="50"/>
      <c r="Q72" s="50"/>
      <c r="R72" s="50"/>
    </row>
    <row r="73" spans="1:19" x14ac:dyDescent="0.25">
      <c r="A73" s="48" t="s">
        <v>148</v>
      </c>
      <c r="B73" s="49"/>
      <c r="C73" s="50"/>
      <c r="D73" s="51"/>
      <c r="E73" s="51"/>
      <c r="F73" s="50"/>
      <c r="G73" s="50" t="s">
        <v>149</v>
      </c>
      <c r="H73" s="52">
        <f>SUM(H74:H79)</f>
        <v>22307276151.294445</v>
      </c>
      <c r="I73" s="82"/>
      <c r="J73" s="50"/>
      <c r="K73" s="50"/>
      <c r="L73" s="50"/>
      <c r="M73" s="50"/>
      <c r="N73" s="50"/>
      <c r="O73" s="50"/>
      <c r="P73" s="50"/>
      <c r="Q73" s="50"/>
      <c r="R73" s="50"/>
    </row>
    <row r="74" spans="1:19" x14ac:dyDescent="0.25">
      <c r="A74" s="43" t="s">
        <v>150</v>
      </c>
      <c r="B74" s="64"/>
      <c r="C74" s="60" t="s">
        <v>151</v>
      </c>
      <c r="D74" s="59" t="s">
        <v>31</v>
      </c>
      <c r="E74" s="59">
        <v>1308</v>
      </c>
      <c r="F74" s="60"/>
      <c r="G74" s="60" t="s">
        <v>152</v>
      </c>
      <c r="H74" s="46">
        <f>+'[4]7. Presupuesto de Gastos'!G74</f>
        <v>3436970835.5300002</v>
      </c>
      <c r="I74" s="83"/>
      <c r="J74" s="60"/>
      <c r="K74" s="60"/>
      <c r="L74" s="60"/>
      <c r="M74" s="60"/>
      <c r="N74" s="60"/>
      <c r="O74" s="60"/>
      <c r="P74" s="60"/>
      <c r="Q74" s="60"/>
      <c r="R74" s="60"/>
    </row>
    <row r="75" spans="1:19" x14ac:dyDescent="0.25">
      <c r="A75" s="43" t="s">
        <v>150</v>
      </c>
      <c r="B75" s="64"/>
      <c r="C75" s="60" t="s">
        <v>151</v>
      </c>
      <c r="D75" s="59" t="s">
        <v>31</v>
      </c>
      <c r="E75" s="59">
        <v>1208</v>
      </c>
      <c r="F75" s="60"/>
      <c r="G75" s="60" t="s">
        <v>152</v>
      </c>
      <c r="H75" s="46">
        <f>+'[4]7. Presupuesto de Gastos'!G75</f>
        <v>230935761.43000001</v>
      </c>
      <c r="I75" s="83"/>
      <c r="J75" s="60"/>
      <c r="K75" s="60"/>
      <c r="L75" s="60"/>
      <c r="M75" s="60"/>
      <c r="N75" s="60"/>
      <c r="O75" s="60"/>
      <c r="P75" s="60"/>
      <c r="Q75" s="60"/>
      <c r="R75" s="60"/>
    </row>
    <row r="76" spans="1:19" x14ac:dyDescent="0.25">
      <c r="A76" s="43" t="s">
        <v>150</v>
      </c>
      <c r="B76" s="64"/>
      <c r="C76" s="60" t="s">
        <v>151</v>
      </c>
      <c r="D76" s="59" t="s">
        <v>33</v>
      </c>
      <c r="E76" s="59">
        <v>1103</v>
      </c>
      <c r="F76" s="60"/>
      <c r="G76" s="60" t="s">
        <v>152</v>
      </c>
      <c r="H76" s="46">
        <f>+'[4]7. Presupuesto de Gastos'!G76</f>
        <v>2027433673.3199999</v>
      </c>
      <c r="I76" s="83"/>
      <c r="J76" s="60"/>
      <c r="K76" s="60"/>
      <c r="L76" s="60"/>
      <c r="M76" s="60"/>
      <c r="N76" s="60"/>
      <c r="O76" s="60"/>
      <c r="P76" s="60"/>
      <c r="Q76" s="60"/>
      <c r="R76" s="60"/>
    </row>
    <row r="77" spans="1:19" x14ac:dyDescent="0.25">
      <c r="A77" s="43" t="s">
        <v>150</v>
      </c>
      <c r="B77" s="64"/>
      <c r="C77" s="60" t="s">
        <v>153</v>
      </c>
      <c r="D77" s="59" t="s">
        <v>31</v>
      </c>
      <c r="E77" s="59">
        <v>1308</v>
      </c>
      <c r="F77" s="60"/>
      <c r="G77" s="60" t="s">
        <v>152</v>
      </c>
      <c r="H77" s="46">
        <f>+'[4]7. Presupuesto de Gastos'!G77</f>
        <v>8563029164.4711123</v>
      </c>
      <c r="I77" s="83"/>
      <c r="J77" s="60"/>
      <c r="K77" s="60"/>
      <c r="L77" s="60"/>
      <c r="M77" s="60"/>
      <c r="N77" s="60"/>
      <c r="O77" s="60"/>
      <c r="P77" s="60"/>
      <c r="Q77" s="60"/>
      <c r="R77" s="60"/>
    </row>
    <row r="78" spans="1:19" x14ac:dyDescent="0.25">
      <c r="A78" s="43" t="s">
        <v>150</v>
      </c>
      <c r="B78" s="64"/>
      <c r="C78" s="60" t="s">
        <v>153</v>
      </c>
      <c r="D78" s="59" t="s">
        <v>33</v>
      </c>
      <c r="E78" s="59">
        <v>1103</v>
      </c>
      <c r="F78" s="60"/>
      <c r="G78" s="60" t="s">
        <v>152</v>
      </c>
      <c r="H78" s="46">
        <f>+'[4]7. Presupuesto de Gastos'!G78</f>
        <v>2768222442.98</v>
      </c>
      <c r="I78" s="83"/>
      <c r="J78" s="60"/>
      <c r="K78" s="60"/>
      <c r="L78" s="60"/>
      <c r="M78" s="60"/>
      <c r="N78" s="60"/>
      <c r="O78" s="60"/>
      <c r="P78" s="60"/>
      <c r="Q78" s="60"/>
      <c r="R78" s="60"/>
    </row>
    <row r="79" spans="1:19" x14ac:dyDescent="0.25">
      <c r="A79" s="43" t="s">
        <v>150</v>
      </c>
      <c r="B79" s="64"/>
      <c r="C79" s="60" t="s">
        <v>153</v>
      </c>
      <c r="D79" s="59" t="s">
        <v>31</v>
      </c>
      <c r="E79" s="59">
        <v>1302</v>
      </c>
      <c r="F79" s="60"/>
      <c r="G79" s="60" t="s">
        <v>152</v>
      </c>
      <c r="H79" s="46">
        <f>+'[4]7. Presupuesto de Gastos'!G79</f>
        <v>5280684273.5633335</v>
      </c>
      <c r="I79" s="83"/>
      <c r="J79" s="60"/>
      <c r="K79" s="60"/>
      <c r="L79" s="60"/>
      <c r="M79" s="60"/>
      <c r="N79" s="60"/>
      <c r="O79" s="60"/>
      <c r="P79" s="60"/>
      <c r="Q79" s="60"/>
      <c r="R79" s="60"/>
    </row>
    <row r="80" spans="1:19" x14ac:dyDescent="0.25">
      <c r="A80" s="15" t="s">
        <v>154</v>
      </c>
      <c r="B80" s="16"/>
      <c r="C80" s="17"/>
      <c r="D80" s="18"/>
      <c r="E80" s="18"/>
      <c r="F80" s="17"/>
      <c r="G80" s="17" t="s">
        <v>155</v>
      </c>
      <c r="H80" s="19">
        <f>H81</f>
        <v>62523929160.354073</v>
      </c>
      <c r="I80" s="102"/>
      <c r="J80" s="17"/>
      <c r="K80" s="17"/>
      <c r="L80" s="17"/>
      <c r="M80" s="17"/>
      <c r="N80" s="17"/>
      <c r="O80" s="17"/>
      <c r="P80" s="17"/>
      <c r="Q80" s="17"/>
      <c r="R80" s="17"/>
      <c r="S80" s="14">
        <f>+H80-'[4]7. Presupuesto de Gastos'!G81</f>
        <v>0</v>
      </c>
    </row>
    <row r="81" spans="1:18" x14ac:dyDescent="0.25">
      <c r="A81" s="22" t="s">
        <v>156</v>
      </c>
      <c r="B81" s="23"/>
      <c r="C81" s="24"/>
      <c r="D81" s="25"/>
      <c r="E81" s="25"/>
      <c r="F81" s="24"/>
      <c r="G81" s="24" t="s">
        <v>70</v>
      </c>
      <c r="H81" s="26">
        <f>H83+H86+H91+H97</f>
        <v>62523929160.354073</v>
      </c>
      <c r="I81" s="100"/>
      <c r="J81" s="24"/>
      <c r="K81" s="24"/>
      <c r="L81" s="24"/>
      <c r="M81" s="24"/>
      <c r="N81" s="24"/>
      <c r="O81" s="24"/>
      <c r="P81" s="24"/>
      <c r="Q81" s="24"/>
      <c r="R81" s="24"/>
    </row>
    <row r="82" spans="1:18" x14ac:dyDescent="0.25">
      <c r="A82" s="69" t="s">
        <v>157</v>
      </c>
      <c r="B82" s="70"/>
      <c r="C82" s="71"/>
      <c r="D82" s="72"/>
      <c r="E82" s="72"/>
      <c r="F82" s="71"/>
      <c r="G82" s="71" t="s">
        <v>72</v>
      </c>
      <c r="H82" s="101">
        <f>+H83+H91</f>
        <v>8629387508.1200008</v>
      </c>
      <c r="I82" s="74"/>
      <c r="J82" s="71"/>
      <c r="K82" s="71"/>
      <c r="L82" s="71"/>
      <c r="M82" s="71"/>
      <c r="N82" s="71"/>
      <c r="O82" s="71"/>
      <c r="P82" s="71"/>
      <c r="Q82" s="71"/>
      <c r="R82" s="71"/>
    </row>
    <row r="83" spans="1:18" x14ac:dyDescent="0.25">
      <c r="A83" s="36" t="s">
        <v>158</v>
      </c>
      <c r="B83" s="37"/>
      <c r="C83" s="38"/>
      <c r="D83" s="39"/>
      <c r="E83" s="39"/>
      <c r="F83" s="38"/>
      <c r="G83" s="38" t="s">
        <v>76</v>
      </c>
      <c r="H83" s="40">
        <f>H84</f>
        <v>4807364790.6000004</v>
      </c>
      <c r="I83" s="76"/>
      <c r="J83" s="38"/>
      <c r="K83" s="38"/>
      <c r="L83" s="38"/>
      <c r="M83" s="38"/>
      <c r="N83" s="38"/>
      <c r="O83" s="38"/>
      <c r="P83" s="38"/>
      <c r="Q83" s="38"/>
      <c r="R83" s="38"/>
    </row>
    <row r="84" spans="1:18" x14ac:dyDescent="0.25">
      <c r="A84" s="36" t="s">
        <v>159</v>
      </c>
      <c r="B84" s="37"/>
      <c r="C84" s="38"/>
      <c r="D84" s="39"/>
      <c r="E84" s="39"/>
      <c r="F84" s="38"/>
      <c r="G84" s="38" t="s">
        <v>78</v>
      </c>
      <c r="H84" s="40">
        <f>SUM(H85:H85)</f>
        <v>4807364790.6000004</v>
      </c>
      <c r="I84" s="76"/>
      <c r="J84" s="38"/>
      <c r="K84" s="38"/>
      <c r="L84" s="38"/>
      <c r="M84" s="38"/>
      <c r="N84" s="38"/>
      <c r="O84" s="38"/>
      <c r="P84" s="38"/>
      <c r="Q84" s="38"/>
      <c r="R84" s="38"/>
    </row>
    <row r="85" spans="1:18" s="127" customFormat="1" x14ac:dyDescent="0.25">
      <c r="A85" s="124" t="s">
        <v>160</v>
      </c>
      <c r="B85" s="44"/>
      <c r="C85" s="124" t="s">
        <v>161</v>
      </c>
      <c r="D85" s="125" t="s">
        <v>33</v>
      </c>
      <c r="E85" s="126">
        <v>1110</v>
      </c>
      <c r="F85" s="43"/>
      <c r="G85" s="124" t="s">
        <v>84</v>
      </c>
      <c r="H85" s="114">
        <f>'[4]7. Presupuesto de Gastos'!G83</f>
        <v>4807364790.6000004</v>
      </c>
      <c r="I85" s="77"/>
      <c r="J85" s="43"/>
      <c r="K85" s="43"/>
      <c r="L85" s="43"/>
      <c r="M85" s="43"/>
      <c r="N85" s="43"/>
      <c r="O85" s="43"/>
      <c r="P85" s="43"/>
      <c r="Q85" s="43"/>
      <c r="R85" s="43"/>
    </row>
    <row r="86" spans="1:18" x14ac:dyDescent="0.25">
      <c r="A86" s="36" t="s">
        <v>162</v>
      </c>
      <c r="B86" s="37"/>
      <c r="C86" s="38"/>
      <c r="D86" s="39"/>
      <c r="E86" s="39"/>
      <c r="F86" s="38"/>
      <c r="G86" s="38" t="s">
        <v>92</v>
      </c>
      <c r="H86" s="40">
        <f>H87</f>
        <v>1321901276.9955697</v>
      </c>
      <c r="I86" s="76"/>
      <c r="J86" s="38"/>
      <c r="K86" s="38"/>
      <c r="L86" s="38"/>
      <c r="M86" s="38"/>
      <c r="N86" s="38"/>
      <c r="O86" s="38"/>
      <c r="P86" s="38"/>
      <c r="Q86" s="38"/>
      <c r="R86" s="38"/>
    </row>
    <row r="87" spans="1:18" x14ac:dyDescent="0.25">
      <c r="A87" s="48" t="s">
        <v>163</v>
      </c>
      <c r="B87" s="49"/>
      <c r="C87" s="50"/>
      <c r="D87" s="51"/>
      <c r="E87" s="51"/>
      <c r="F87" s="50"/>
      <c r="G87" s="50" t="s">
        <v>94</v>
      </c>
      <c r="H87" s="52">
        <f>H88</f>
        <v>1321901276.9955697</v>
      </c>
      <c r="I87" s="82"/>
      <c r="J87" s="50"/>
      <c r="K87" s="50"/>
      <c r="L87" s="50"/>
      <c r="M87" s="50"/>
      <c r="N87" s="50"/>
      <c r="O87" s="50"/>
      <c r="P87" s="50"/>
      <c r="Q87" s="50"/>
      <c r="R87" s="50"/>
    </row>
    <row r="88" spans="1:18" x14ac:dyDescent="0.25">
      <c r="A88" s="48" t="s">
        <v>164</v>
      </c>
      <c r="B88" s="49"/>
      <c r="C88" s="50"/>
      <c r="D88" s="51"/>
      <c r="E88" s="51"/>
      <c r="F88" s="50"/>
      <c r="G88" s="50" t="s">
        <v>96</v>
      </c>
      <c r="H88" s="52">
        <f>H89+H90</f>
        <v>1321901276.9955697</v>
      </c>
      <c r="I88" s="82"/>
      <c r="J88" s="50"/>
      <c r="K88" s="50"/>
      <c r="L88" s="50"/>
      <c r="M88" s="50"/>
      <c r="N88" s="50"/>
      <c r="O88" s="50"/>
      <c r="P88" s="50"/>
      <c r="Q88" s="50"/>
      <c r="R88" s="50"/>
    </row>
    <row r="89" spans="1:18" s="129" customFormat="1" x14ac:dyDescent="0.25">
      <c r="A89" s="128" t="s">
        <v>165</v>
      </c>
      <c r="B89" s="44"/>
      <c r="C89" s="43" t="s">
        <v>166</v>
      </c>
      <c r="D89" s="59" t="s">
        <v>33</v>
      </c>
      <c r="E89" s="45">
        <v>1102</v>
      </c>
      <c r="F89" s="43"/>
      <c r="G89" s="43" t="s">
        <v>98</v>
      </c>
      <c r="H89" s="46">
        <f>+'[4]7. Presupuesto de Gastos'!G86</f>
        <v>41898920.595569998</v>
      </c>
      <c r="I89" s="77"/>
      <c r="J89" s="43"/>
      <c r="K89" s="43"/>
      <c r="L89" s="43"/>
      <c r="M89" s="43"/>
      <c r="N89" s="43"/>
      <c r="O89" s="43"/>
      <c r="P89" s="43"/>
      <c r="Q89" s="43"/>
      <c r="R89" s="43"/>
    </row>
    <row r="90" spans="1:18" s="127" customFormat="1" x14ac:dyDescent="0.25">
      <c r="A90" s="123" t="s">
        <v>165</v>
      </c>
      <c r="B90" s="44"/>
      <c r="C90" s="124" t="s">
        <v>161</v>
      </c>
      <c r="D90" s="125" t="s">
        <v>31</v>
      </c>
      <c r="E90" s="126">
        <v>1208</v>
      </c>
      <c r="F90" s="43"/>
      <c r="G90" s="124" t="s">
        <v>98</v>
      </c>
      <c r="H90" s="114">
        <f>'[4]7. Presupuesto de Gastos'!G85</f>
        <v>1280002356.3999996</v>
      </c>
      <c r="I90" s="77"/>
      <c r="J90" s="43"/>
      <c r="K90" s="43"/>
      <c r="L90" s="43"/>
      <c r="M90" s="43"/>
      <c r="N90" s="43"/>
      <c r="O90" s="43"/>
      <c r="P90" s="43"/>
      <c r="Q90" s="43"/>
      <c r="R90" s="43"/>
    </row>
    <row r="91" spans="1:18" x14ac:dyDescent="0.25">
      <c r="A91" s="36" t="s">
        <v>167</v>
      </c>
      <c r="B91" s="37"/>
      <c r="C91" s="38"/>
      <c r="D91" s="39"/>
      <c r="E91" s="39"/>
      <c r="F91" s="38"/>
      <c r="G91" s="38" t="s">
        <v>168</v>
      </c>
      <c r="H91" s="40">
        <f>H92+H93+H94+H95+H96</f>
        <v>3822022717.52</v>
      </c>
      <c r="I91" s="76"/>
      <c r="J91" s="38"/>
      <c r="K91" s="38"/>
      <c r="L91" s="38"/>
      <c r="M91" s="38"/>
      <c r="N91" s="38"/>
      <c r="O91" s="38"/>
      <c r="P91" s="38"/>
      <c r="Q91" s="38"/>
      <c r="R91" s="38"/>
    </row>
    <row r="92" spans="1:18" x14ac:dyDescent="0.25">
      <c r="A92" s="43" t="s">
        <v>169</v>
      </c>
      <c r="B92" s="64"/>
      <c r="C92" s="60" t="s">
        <v>170</v>
      </c>
      <c r="D92" s="59" t="s">
        <v>31</v>
      </c>
      <c r="E92" s="59">
        <v>1302</v>
      </c>
      <c r="F92" s="60"/>
      <c r="G92" s="60" t="s">
        <v>171</v>
      </c>
      <c r="H92" s="46">
        <f>'[4]7. Presupuesto de Gastos'!G93</f>
        <v>3822022717.52</v>
      </c>
      <c r="I92" s="83"/>
      <c r="J92" s="60"/>
      <c r="K92" s="60"/>
      <c r="L92" s="60"/>
      <c r="M92" s="60"/>
      <c r="N92" s="60"/>
      <c r="O92" s="60"/>
      <c r="P92" s="60"/>
      <c r="Q92" s="60"/>
      <c r="R92" s="60"/>
    </row>
    <row r="93" spans="1:18" hidden="1" x14ac:dyDescent="0.25">
      <c r="A93" s="43" t="s">
        <v>169</v>
      </c>
      <c r="B93" s="64"/>
      <c r="C93" s="60"/>
      <c r="D93" s="59" t="s">
        <v>31</v>
      </c>
      <c r="E93" s="59">
        <v>1303</v>
      </c>
      <c r="F93" s="60"/>
      <c r="G93" s="60" t="s">
        <v>171</v>
      </c>
      <c r="H93" s="46">
        <f>'[4]7. Presupuesto de Gastos'!G95</f>
        <v>0</v>
      </c>
      <c r="I93" s="83"/>
      <c r="J93" s="60"/>
      <c r="K93" s="60"/>
      <c r="L93" s="60"/>
      <c r="M93" s="60"/>
      <c r="N93" s="60"/>
      <c r="O93" s="60"/>
      <c r="P93" s="60"/>
      <c r="Q93" s="60"/>
      <c r="R93" s="60"/>
    </row>
    <row r="94" spans="1:18" hidden="1" x14ac:dyDescent="0.25">
      <c r="A94" s="43" t="s">
        <v>169</v>
      </c>
      <c r="B94" s="64"/>
      <c r="C94" s="60"/>
      <c r="D94" s="59" t="s">
        <v>33</v>
      </c>
      <c r="E94" s="59">
        <v>1103</v>
      </c>
      <c r="F94" s="60"/>
      <c r="G94" s="60" t="s">
        <v>171</v>
      </c>
      <c r="H94" s="46">
        <f>'[4]7. Presupuesto de Gastos'!G94</f>
        <v>0</v>
      </c>
      <c r="I94" s="83"/>
      <c r="J94" s="60"/>
      <c r="K94" s="60"/>
      <c r="L94" s="60"/>
      <c r="M94" s="60"/>
      <c r="N94" s="60"/>
      <c r="O94" s="60"/>
      <c r="P94" s="60"/>
      <c r="Q94" s="60"/>
      <c r="R94" s="60"/>
    </row>
    <row r="95" spans="1:18" hidden="1" x14ac:dyDescent="0.25">
      <c r="A95" s="43" t="s">
        <v>169</v>
      </c>
      <c r="B95" s="64"/>
      <c r="C95" s="60"/>
      <c r="D95" s="59" t="s">
        <v>33</v>
      </c>
      <c r="E95" s="59">
        <v>1108</v>
      </c>
      <c r="F95" s="60"/>
      <c r="G95" s="60" t="s">
        <v>171</v>
      </c>
      <c r="H95" s="46">
        <f>'[4]7. Presupuesto de Gastos'!G90</f>
        <v>0</v>
      </c>
      <c r="I95" s="83"/>
      <c r="J95" s="60"/>
      <c r="K95" s="60"/>
      <c r="L95" s="60"/>
      <c r="M95" s="60"/>
      <c r="N95" s="60"/>
      <c r="O95" s="60"/>
      <c r="P95" s="60"/>
      <c r="Q95" s="60"/>
      <c r="R95" s="60"/>
    </row>
    <row r="96" spans="1:18" hidden="1" x14ac:dyDescent="0.25">
      <c r="A96" s="43" t="s">
        <v>169</v>
      </c>
      <c r="B96" s="64"/>
      <c r="C96" s="60"/>
      <c r="D96" s="59" t="s">
        <v>31</v>
      </c>
      <c r="E96" s="59">
        <v>1308</v>
      </c>
      <c r="F96" s="60"/>
      <c r="G96" s="60" t="s">
        <v>171</v>
      </c>
      <c r="H96" s="46">
        <f>'[4]7. Presupuesto de Gastos'!G91</f>
        <v>0</v>
      </c>
      <c r="I96" s="83"/>
      <c r="J96" s="60"/>
      <c r="K96" s="60"/>
      <c r="L96" s="60"/>
      <c r="M96" s="60"/>
      <c r="N96" s="60"/>
      <c r="O96" s="60"/>
      <c r="P96" s="60"/>
      <c r="Q96" s="60"/>
      <c r="R96" s="60"/>
    </row>
    <row r="97" spans="1:18" x14ac:dyDescent="0.25">
      <c r="A97" s="36" t="s">
        <v>172</v>
      </c>
      <c r="B97" s="37"/>
      <c r="C97" s="38"/>
      <c r="D97" s="39"/>
      <c r="E97" s="39"/>
      <c r="F97" s="38"/>
      <c r="G97" s="38" t="s">
        <v>102</v>
      </c>
      <c r="H97" s="40">
        <f>H98+H116+H122+H123</f>
        <v>52572640375.238503</v>
      </c>
      <c r="I97" s="76"/>
      <c r="J97" s="38"/>
      <c r="K97" s="38"/>
      <c r="L97" s="38"/>
      <c r="M97" s="38"/>
      <c r="N97" s="38"/>
      <c r="O97" s="38"/>
      <c r="P97" s="38"/>
      <c r="Q97" s="38"/>
      <c r="R97" s="38"/>
    </row>
    <row r="98" spans="1:18" x14ac:dyDescent="0.25">
      <c r="A98" s="88" t="s">
        <v>173</v>
      </c>
      <c r="B98" s="103"/>
      <c r="C98" s="104"/>
      <c r="D98" s="90"/>
      <c r="E98" s="90"/>
      <c r="F98" s="104"/>
      <c r="G98" s="104" t="s">
        <v>104</v>
      </c>
      <c r="H98" s="85">
        <f>SUBTOTAL(9,H99:H115)</f>
        <v>47594829028.889999</v>
      </c>
      <c r="I98" s="105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x14ac:dyDescent="0.25">
      <c r="A99" s="43" t="s">
        <v>173</v>
      </c>
      <c r="B99" s="106"/>
      <c r="C99" s="60" t="s">
        <v>174</v>
      </c>
      <c r="D99" s="59" t="s">
        <v>33</v>
      </c>
      <c r="E99" s="59">
        <v>1108</v>
      </c>
      <c r="F99" s="60" t="s">
        <v>174</v>
      </c>
      <c r="G99" s="60" t="s">
        <v>104</v>
      </c>
      <c r="H99" s="46">
        <f>'[4]7. Presupuesto de Gastos'!G99</f>
        <v>48419547.579995155</v>
      </c>
      <c r="I99" s="83"/>
      <c r="J99" s="60"/>
      <c r="K99" s="60"/>
      <c r="L99" s="60"/>
      <c r="M99" s="60"/>
      <c r="N99" s="60"/>
      <c r="O99" s="60"/>
      <c r="P99" s="60"/>
      <c r="Q99" s="60"/>
      <c r="R99" s="60"/>
    </row>
    <row r="100" spans="1:18" x14ac:dyDescent="0.25">
      <c r="A100" s="43" t="s">
        <v>173</v>
      </c>
      <c r="B100" s="106"/>
      <c r="C100" s="60" t="s">
        <v>174</v>
      </c>
      <c r="D100" s="59" t="s">
        <v>31</v>
      </c>
      <c r="E100" s="59">
        <v>1208</v>
      </c>
      <c r="F100" s="60" t="s">
        <v>174</v>
      </c>
      <c r="G100" s="60" t="s">
        <v>104</v>
      </c>
      <c r="H100" s="46">
        <f>'[4]7. Presupuesto de Gastos'!G98</f>
        <v>740437651.38000488</v>
      </c>
      <c r="I100" s="83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 hidden="1" x14ac:dyDescent="0.25">
      <c r="A101" s="43" t="s">
        <v>173</v>
      </c>
      <c r="B101" s="106"/>
      <c r="C101" s="60"/>
      <c r="D101" s="59" t="s">
        <v>31</v>
      </c>
      <c r="E101" s="59">
        <v>1308</v>
      </c>
      <c r="F101" s="60"/>
      <c r="G101" s="60" t="s">
        <v>104</v>
      </c>
      <c r="H101" s="46">
        <f>'[4]7. Presupuesto de Gastos'!G101</f>
        <v>0</v>
      </c>
      <c r="I101" s="83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18" hidden="1" x14ac:dyDescent="0.25">
      <c r="A102" s="43" t="s">
        <v>173</v>
      </c>
      <c r="B102" s="106"/>
      <c r="C102" s="60"/>
      <c r="D102" s="59" t="s">
        <v>33</v>
      </c>
      <c r="E102" s="59">
        <v>1108</v>
      </c>
      <c r="F102" s="60"/>
      <c r="G102" s="60" t="s">
        <v>104</v>
      </c>
      <c r="H102" s="46">
        <f>'[4]7. Presupuesto de Gastos'!G102</f>
        <v>0</v>
      </c>
      <c r="I102" s="83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1:18" hidden="1" x14ac:dyDescent="0.25">
      <c r="A103" s="43" t="s">
        <v>173</v>
      </c>
      <c r="B103" s="106"/>
      <c r="C103" s="60"/>
      <c r="D103" s="59" t="s">
        <v>31</v>
      </c>
      <c r="E103" s="59">
        <v>1207</v>
      </c>
      <c r="F103" s="60"/>
      <c r="G103" s="60" t="s">
        <v>104</v>
      </c>
      <c r="H103" s="46">
        <f>'[4]7. Presupuesto de Gastos'!G103</f>
        <v>0</v>
      </c>
      <c r="I103" s="83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1:18" x14ac:dyDescent="0.25">
      <c r="A104" s="43" t="s">
        <v>173</v>
      </c>
      <c r="B104" s="106"/>
      <c r="C104" s="60" t="s">
        <v>175</v>
      </c>
      <c r="D104" s="59" t="s">
        <v>31</v>
      </c>
      <c r="E104" s="59">
        <v>1207</v>
      </c>
      <c r="F104" s="60" t="s">
        <v>175</v>
      </c>
      <c r="G104" s="60" t="s">
        <v>104</v>
      </c>
      <c r="H104" s="46">
        <f>'[4]7. Presupuesto de Gastos'!G104</f>
        <v>161702920.61000001</v>
      </c>
      <c r="I104" s="83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1:18" hidden="1" x14ac:dyDescent="0.25">
      <c r="A105" s="43" t="s">
        <v>173</v>
      </c>
      <c r="B105" s="106"/>
      <c r="C105" s="60"/>
      <c r="D105" s="59" t="s">
        <v>31</v>
      </c>
      <c r="E105" s="59">
        <v>1208</v>
      </c>
      <c r="F105" s="60"/>
      <c r="G105" s="60" t="s">
        <v>104</v>
      </c>
      <c r="H105" s="46">
        <f>'[4]7. Presupuesto de Gastos'!G107</f>
        <v>0</v>
      </c>
      <c r="I105" s="83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1:18" x14ac:dyDescent="0.25">
      <c r="A106" s="43" t="s">
        <v>173</v>
      </c>
      <c r="B106" s="106"/>
      <c r="C106" s="60" t="s">
        <v>176</v>
      </c>
      <c r="D106" s="59" t="s">
        <v>33</v>
      </c>
      <c r="E106" s="59">
        <v>1102</v>
      </c>
      <c r="F106" s="60" t="s">
        <v>176</v>
      </c>
      <c r="G106" s="60" t="s">
        <v>104</v>
      </c>
      <c r="H106" s="46">
        <f>'[4]7. Presupuesto de Gastos'!G106</f>
        <v>8483367426.4700003</v>
      </c>
      <c r="I106" s="83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1:18" hidden="1" x14ac:dyDescent="0.25">
      <c r="A107" s="43" t="s">
        <v>173</v>
      </c>
      <c r="B107" s="106"/>
      <c r="C107" s="60"/>
      <c r="D107" s="59" t="s">
        <v>31</v>
      </c>
      <c r="E107" s="59">
        <v>1102</v>
      </c>
      <c r="F107" s="60"/>
      <c r="G107" s="60" t="s">
        <v>104</v>
      </c>
      <c r="H107" s="46">
        <f>'[4]7. Presupuesto de Gastos'!G110</f>
        <v>0</v>
      </c>
      <c r="I107" s="83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x14ac:dyDescent="0.25">
      <c r="A108" s="43" t="s">
        <v>173</v>
      </c>
      <c r="B108" s="106"/>
      <c r="C108" s="60" t="s">
        <v>177</v>
      </c>
      <c r="D108" s="59" t="s">
        <v>33</v>
      </c>
      <c r="E108" s="59">
        <v>1104</v>
      </c>
      <c r="F108" s="60" t="s">
        <v>177</v>
      </c>
      <c r="G108" s="60" t="s">
        <v>104</v>
      </c>
      <c r="H108" s="46">
        <f>'[4]7. Presupuesto de Gastos'!G109+'[4]7. Presupuesto de Gastos'!G125</f>
        <v>3097616784.3000002</v>
      </c>
      <c r="I108" s="83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1:18" x14ac:dyDescent="0.25">
      <c r="A109" s="43" t="s">
        <v>173</v>
      </c>
      <c r="B109" s="106"/>
      <c r="C109" s="60" t="s">
        <v>178</v>
      </c>
      <c r="D109" s="59" t="s">
        <v>179</v>
      </c>
      <c r="E109" s="59">
        <v>1310</v>
      </c>
      <c r="F109" s="60" t="s">
        <v>180</v>
      </c>
      <c r="G109" s="60" t="s">
        <v>104</v>
      </c>
      <c r="H109" s="46">
        <f>'[4]7. Presupuesto de Gastos'!G114</f>
        <v>14242767336.16</v>
      </c>
      <c r="I109" s="83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x14ac:dyDescent="0.25">
      <c r="A110" s="43" t="s">
        <v>173</v>
      </c>
      <c r="B110" s="106"/>
      <c r="C110" s="60" t="s">
        <v>178</v>
      </c>
      <c r="D110" s="59" t="s">
        <v>33</v>
      </c>
      <c r="E110" s="59">
        <v>1110</v>
      </c>
      <c r="F110" s="60"/>
      <c r="G110" s="60" t="s">
        <v>104</v>
      </c>
      <c r="H110" s="46">
        <f>+'[4]7. Presupuesto de Gastos'!G115</f>
        <v>3046424250.6100001</v>
      </c>
      <c r="I110" s="83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1:18" x14ac:dyDescent="0.25">
      <c r="A111" s="43" t="s">
        <v>173</v>
      </c>
      <c r="B111" s="106"/>
      <c r="C111" s="60" t="s">
        <v>181</v>
      </c>
      <c r="D111" s="59" t="s">
        <v>31</v>
      </c>
      <c r="E111" s="59">
        <v>1302</v>
      </c>
      <c r="F111" s="60"/>
      <c r="G111" s="60" t="s">
        <v>104</v>
      </c>
      <c r="H111" s="46">
        <f>+'[4]7. Presupuesto de Gastos'!G117</f>
        <v>3999125574</v>
      </c>
      <c r="I111" s="83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1:18" x14ac:dyDescent="0.25">
      <c r="A112" s="43" t="s">
        <v>173</v>
      </c>
      <c r="B112" s="106"/>
      <c r="C112" s="60" t="s">
        <v>182</v>
      </c>
      <c r="D112" s="59" t="s">
        <v>31</v>
      </c>
      <c r="E112" s="59">
        <v>1303</v>
      </c>
      <c r="F112" s="60"/>
      <c r="G112" s="60" t="s">
        <v>104</v>
      </c>
      <c r="H112" s="46">
        <f>+'[4]7. Presupuesto de Gastos'!G118</f>
        <v>2235861939.27</v>
      </c>
      <c r="I112" s="83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1:20" x14ac:dyDescent="0.25">
      <c r="A113" s="43" t="s">
        <v>173</v>
      </c>
      <c r="B113" s="106"/>
      <c r="C113" s="60" t="s">
        <v>182</v>
      </c>
      <c r="D113" s="59" t="s">
        <v>31</v>
      </c>
      <c r="E113" s="59">
        <v>1302</v>
      </c>
      <c r="F113" s="60" t="s">
        <v>180</v>
      </c>
      <c r="G113" s="60" t="s">
        <v>104</v>
      </c>
      <c r="H113" s="46">
        <f>+'[4]7. Presupuesto de Gastos'!G119</f>
        <v>1245239633.1800001</v>
      </c>
      <c r="I113" s="83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20" x14ac:dyDescent="0.25">
      <c r="A114" s="43" t="s">
        <v>173</v>
      </c>
      <c r="B114" s="106"/>
      <c r="C114" s="60" t="s">
        <v>182</v>
      </c>
      <c r="D114" s="59" t="s">
        <v>33</v>
      </c>
      <c r="E114" s="59">
        <v>1102</v>
      </c>
      <c r="F114" s="60" t="s">
        <v>183</v>
      </c>
      <c r="G114" s="60" t="s">
        <v>104</v>
      </c>
      <c r="H114" s="46">
        <f>+'[4]7. Presupuesto de Gastos'!G120</f>
        <v>121219916.5</v>
      </c>
      <c r="I114" s="83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20" x14ac:dyDescent="0.25">
      <c r="A115" s="43" t="s">
        <v>173</v>
      </c>
      <c r="B115" s="106"/>
      <c r="C115" s="60" t="s">
        <v>182</v>
      </c>
      <c r="D115" s="59" t="s">
        <v>179</v>
      </c>
      <c r="E115" s="59">
        <v>1310</v>
      </c>
      <c r="F115" s="60" t="s">
        <v>183</v>
      </c>
      <c r="G115" s="60" t="s">
        <v>104</v>
      </c>
      <c r="H115" s="46">
        <f>+'[4]7. Presupuesto de Gastos'!G121</f>
        <v>10172646048.83</v>
      </c>
      <c r="I115" s="83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1:20" x14ac:dyDescent="0.25">
      <c r="A116" s="88" t="s">
        <v>184</v>
      </c>
      <c r="B116" s="107"/>
      <c r="C116" s="104"/>
      <c r="D116" s="90"/>
      <c r="E116" s="90"/>
      <c r="F116" s="104" t="s">
        <v>185</v>
      </c>
      <c r="G116" s="104" t="s">
        <v>106</v>
      </c>
      <c r="H116" s="85">
        <f>H117+H118+H119+H120+H121</f>
        <v>128740954</v>
      </c>
      <c r="I116" s="105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20" s="129" customFormat="1" x14ac:dyDescent="0.25">
      <c r="A117" s="43" t="s">
        <v>184</v>
      </c>
      <c r="B117" s="64"/>
      <c r="C117" s="60" t="s">
        <v>186</v>
      </c>
      <c r="D117" s="59" t="s">
        <v>31</v>
      </c>
      <c r="E117" s="59">
        <v>1302</v>
      </c>
      <c r="F117" s="60" t="s">
        <v>186</v>
      </c>
      <c r="G117" s="60" t="s">
        <v>106</v>
      </c>
      <c r="H117" s="46">
        <f>'[4]7. Presupuesto de Gastos'!G136</f>
        <v>43000000</v>
      </c>
      <c r="I117" s="83"/>
      <c r="J117" s="60"/>
      <c r="K117" s="60"/>
      <c r="L117" s="60"/>
      <c r="M117" s="60"/>
      <c r="N117" s="60"/>
      <c r="O117" s="60"/>
      <c r="P117" s="60"/>
      <c r="Q117" s="60"/>
      <c r="R117" s="60"/>
      <c r="T117" s="130">
        <f>H117+H45</f>
        <v>73000000</v>
      </c>
    </row>
    <row r="118" spans="1:20" x14ac:dyDescent="0.25">
      <c r="A118" s="43" t="s">
        <v>184</v>
      </c>
      <c r="B118" s="64"/>
      <c r="C118" s="60" t="s">
        <v>187</v>
      </c>
      <c r="D118" s="59" t="s">
        <v>31</v>
      </c>
      <c r="E118" s="59">
        <v>1302</v>
      </c>
      <c r="F118" s="60" t="s">
        <v>187</v>
      </c>
      <c r="G118" s="60" t="s">
        <v>106</v>
      </c>
      <c r="H118" s="46">
        <f>'[4]7. Presupuesto de Gastos'!G137</f>
        <v>36000000</v>
      </c>
      <c r="I118" s="83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20" hidden="1" x14ac:dyDescent="0.25">
      <c r="A119" s="43" t="s">
        <v>184</v>
      </c>
      <c r="B119" s="64"/>
      <c r="C119" s="60"/>
      <c r="D119" s="59" t="s">
        <v>31</v>
      </c>
      <c r="E119" s="59">
        <v>1302</v>
      </c>
      <c r="F119" s="60" t="s">
        <v>188</v>
      </c>
      <c r="G119" s="60" t="s">
        <v>106</v>
      </c>
      <c r="H119" s="46">
        <f>'[4]7. Presupuesto de Gastos'!G138</f>
        <v>0</v>
      </c>
      <c r="I119" s="83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1:20" x14ac:dyDescent="0.25">
      <c r="A120" s="43" t="s">
        <v>184</v>
      </c>
      <c r="B120" s="64"/>
      <c r="C120" s="60" t="s">
        <v>189</v>
      </c>
      <c r="D120" s="59" t="s">
        <v>31</v>
      </c>
      <c r="E120" s="59">
        <v>1302</v>
      </c>
      <c r="F120" s="60" t="s">
        <v>189</v>
      </c>
      <c r="G120" s="60" t="s">
        <v>106</v>
      </c>
      <c r="H120" s="46">
        <f>'[4]7. Presupuesto de Gastos'!G139</f>
        <v>49740954</v>
      </c>
      <c r="I120" s="83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1:20" hidden="1" x14ac:dyDescent="0.25">
      <c r="A121" s="43" t="s">
        <v>184</v>
      </c>
      <c r="B121" s="64"/>
      <c r="C121" s="60"/>
      <c r="D121" s="59" t="s">
        <v>31</v>
      </c>
      <c r="E121" s="59">
        <v>1302</v>
      </c>
      <c r="F121" s="60" t="s">
        <v>190</v>
      </c>
      <c r="G121" s="60" t="s">
        <v>106</v>
      </c>
      <c r="H121" s="46">
        <f>'[4]7. Presupuesto de Gastos'!G140</f>
        <v>0</v>
      </c>
      <c r="I121" s="83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1:20" hidden="1" x14ac:dyDescent="0.25">
      <c r="A122" s="88" t="s">
        <v>191</v>
      </c>
      <c r="B122" s="107"/>
      <c r="C122" s="104"/>
      <c r="D122" s="90" t="s">
        <v>31</v>
      </c>
      <c r="E122" s="90">
        <v>1302</v>
      </c>
      <c r="F122" s="104"/>
      <c r="G122" s="104" t="s">
        <v>113</v>
      </c>
      <c r="H122" s="85">
        <f>'[4]7. Presupuesto de Gastos'!G132</f>
        <v>0</v>
      </c>
      <c r="I122" s="105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20" x14ac:dyDescent="0.25">
      <c r="A123" s="88" t="s">
        <v>192</v>
      </c>
      <c r="B123" s="107"/>
      <c r="C123" s="104"/>
      <c r="D123" s="90"/>
      <c r="E123" s="90"/>
      <c r="F123" s="104"/>
      <c r="G123" s="104" t="s">
        <v>117</v>
      </c>
      <c r="H123" s="85">
        <f>SUBTOTAL(9,H124:H133)</f>
        <v>4849070392.3485003</v>
      </c>
      <c r="I123" s="105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1:20" x14ac:dyDescent="0.25">
      <c r="A124" s="43" t="s">
        <v>192</v>
      </c>
      <c r="B124" s="64"/>
      <c r="C124" s="60" t="s">
        <v>193</v>
      </c>
      <c r="D124" s="59" t="s">
        <v>31</v>
      </c>
      <c r="E124" s="59">
        <v>1208</v>
      </c>
      <c r="F124" s="60"/>
      <c r="G124" s="60" t="s">
        <v>117</v>
      </c>
      <c r="H124" s="46">
        <f>+'[4]7. Presupuesto de Gastos'!G143</f>
        <v>58616009.939999998</v>
      </c>
      <c r="I124" s="83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1:20" x14ac:dyDescent="0.25">
      <c r="A125" s="43" t="s">
        <v>192</v>
      </c>
      <c r="B125" s="64"/>
      <c r="C125" s="60" t="s">
        <v>194</v>
      </c>
      <c r="D125" s="59" t="s">
        <v>33</v>
      </c>
      <c r="E125" s="59">
        <v>1102</v>
      </c>
      <c r="F125" s="60"/>
      <c r="G125" s="60" t="s">
        <v>117</v>
      </c>
      <c r="H125" s="46">
        <f>+'[4]7. Presupuesto de Gastos'!G150</f>
        <v>322975415.42000002</v>
      </c>
      <c r="I125" s="83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1:20" x14ac:dyDescent="0.25">
      <c r="A126" s="43" t="s">
        <v>192</v>
      </c>
      <c r="B126" s="64"/>
      <c r="C126" s="60" t="s">
        <v>194</v>
      </c>
      <c r="D126" s="59" t="s">
        <v>31</v>
      </c>
      <c r="E126" s="59">
        <v>1208</v>
      </c>
      <c r="F126" s="60"/>
      <c r="G126" s="60" t="s">
        <v>117</v>
      </c>
      <c r="H126" s="46">
        <f>+'[4]7. Presupuesto de Gastos'!G151</f>
        <v>353093409.32999998</v>
      </c>
      <c r="I126" s="83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1:20" x14ac:dyDescent="0.25">
      <c r="A127" s="43" t="s">
        <v>192</v>
      </c>
      <c r="B127" s="64"/>
      <c r="C127" s="60" t="s">
        <v>195</v>
      </c>
      <c r="D127" s="59" t="s">
        <v>33</v>
      </c>
      <c r="E127" s="59">
        <v>1102</v>
      </c>
      <c r="F127" s="60"/>
      <c r="G127" s="60" t="s">
        <v>117</v>
      </c>
      <c r="H127" s="46">
        <f>+'[4]7. Presupuesto de Gastos'!G154</f>
        <v>625140870</v>
      </c>
      <c r="I127" s="83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20" x14ac:dyDescent="0.25">
      <c r="A128" s="43" t="s">
        <v>192</v>
      </c>
      <c r="B128" s="64"/>
      <c r="C128" s="60" t="s">
        <v>196</v>
      </c>
      <c r="D128" s="59" t="s">
        <v>33</v>
      </c>
      <c r="E128" s="59">
        <v>1102</v>
      </c>
      <c r="F128" s="60"/>
      <c r="G128" s="60" t="s">
        <v>117</v>
      </c>
      <c r="H128" s="46">
        <f>+'[4]7. Presupuesto de Gastos'!G158</f>
        <v>1037786924.3985</v>
      </c>
      <c r="I128" s="83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1:18" s="129" customFormat="1" ht="17.25" customHeight="1" x14ac:dyDescent="0.25">
      <c r="A129" s="43" t="s">
        <v>192</v>
      </c>
      <c r="B129" s="64"/>
      <c r="C129" s="60" t="s">
        <v>197</v>
      </c>
      <c r="D129" s="59" t="s">
        <v>31</v>
      </c>
      <c r="E129" s="59">
        <v>1302</v>
      </c>
      <c r="F129" s="60"/>
      <c r="G129" s="60" t="s">
        <v>117</v>
      </c>
      <c r="H129" s="46">
        <f>+'[4]7. Presupuesto de Gastos'!G159</f>
        <v>709719427.55999994</v>
      </c>
      <c r="I129" s="83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1:18" x14ac:dyDescent="0.25">
      <c r="A130" s="43" t="s">
        <v>192</v>
      </c>
      <c r="B130" s="64"/>
      <c r="C130" s="60" t="s">
        <v>198</v>
      </c>
      <c r="D130" s="59" t="s">
        <v>33</v>
      </c>
      <c r="E130" s="59">
        <v>1105</v>
      </c>
      <c r="F130" s="60"/>
      <c r="G130" s="60" t="s">
        <v>117</v>
      </c>
      <c r="H130" s="46">
        <f>+'[4]7. Presupuesto de Gastos'!G160</f>
        <v>10000000</v>
      </c>
      <c r="I130" s="83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s="129" customFormat="1" x14ac:dyDescent="0.25">
      <c r="A131" s="43" t="s">
        <v>192</v>
      </c>
      <c r="B131" s="64"/>
      <c r="C131" s="60" t="s">
        <v>199</v>
      </c>
      <c r="D131" s="59" t="s">
        <v>31</v>
      </c>
      <c r="E131" s="59">
        <v>1303</v>
      </c>
      <c r="F131" s="60"/>
      <c r="G131" s="60" t="s">
        <v>117</v>
      </c>
      <c r="H131" s="46">
        <f>+'[4]7. Presupuesto de Gastos'!G166</f>
        <v>1560521205.7</v>
      </c>
      <c r="I131" s="83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1:18" x14ac:dyDescent="0.25">
      <c r="A132" s="43" t="s">
        <v>192</v>
      </c>
      <c r="B132" s="64"/>
      <c r="C132" s="60" t="s">
        <v>199</v>
      </c>
      <c r="D132" s="59" t="s">
        <v>33</v>
      </c>
      <c r="E132" s="59">
        <v>1105</v>
      </c>
      <c r="F132" s="60"/>
      <c r="G132" s="60" t="s">
        <v>117</v>
      </c>
      <c r="H132" s="46">
        <f>+'[4]7. Presupuesto de Gastos'!G167</f>
        <v>167717130</v>
      </c>
      <c r="I132" s="83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1:18" x14ac:dyDescent="0.25">
      <c r="A133" s="43" t="s">
        <v>192</v>
      </c>
      <c r="B133" s="64"/>
      <c r="C133" s="60" t="s">
        <v>200</v>
      </c>
      <c r="D133" s="59" t="s">
        <v>33</v>
      </c>
      <c r="E133" s="59">
        <v>1103</v>
      </c>
      <c r="F133" s="60"/>
      <c r="G133" s="60" t="s">
        <v>117</v>
      </c>
      <c r="H133" s="46">
        <f>+'[4]7. Presupuesto de Gastos'!G168</f>
        <v>3500000</v>
      </c>
      <c r="I133" s="83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1:18" hidden="1" x14ac:dyDescent="0.25">
      <c r="A134" s="43" t="s">
        <v>192</v>
      </c>
      <c r="B134" s="64"/>
      <c r="C134" s="60"/>
      <c r="D134" s="59"/>
      <c r="E134" s="59"/>
      <c r="F134" s="60"/>
      <c r="G134" s="60" t="s">
        <v>117</v>
      </c>
      <c r="H134" s="46">
        <v>0</v>
      </c>
      <c r="I134" s="83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1:18" hidden="1" x14ac:dyDescent="0.25">
      <c r="A135" s="43" t="s">
        <v>192</v>
      </c>
      <c r="B135" s="64"/>
      <c r="C135" s="60"/>
      <c r="D135" s="59"/>
      <c r="E135" s="59"/>
      <c r="F135" s="60"/>
      <c r="G135" s="60" t="s">
        <v>117</v>
      </c>
      <c r="H135" s="46">
        <v>0</v>
      </c>
      <c r="I135" s="83"/>
      <c r="J135" s="60"/>
      <c r="K135" s="60"/>
      <c r="L135" s="60"/>
      <c r="M135" s="60"/>
      <c r="N135" s="60"/>
      <c r="O135" s="60"/>
      <c r="P135" s="60"/>
      <c r="Q135" s="60"/>
      <c r="R135" s="60"/>
    </row>
    <row r="137" spans="1:18" x14ac:dyDescent="0.25">
      <c r="H137" s="14"/>
    </row>
    <row r="138" spans="1:18" x14ac:dyDescent="0.25">
      <c r="H138" s="109"/>
    </row>
    <row r="139" spans="1:18" x14ac:dyDescent="0.25">
      <c r="I139" s="110"/>
      <c r="J139" s="14"/>
      <c r="K139" s="14"/>
    </row>
    <row r="140" spans="1:18" x14ac:dyDescent="0.25">
      <c r="H140" s="6" t="s">
        <v>201</v>
      </c>
      <c r="I140" s="6" t="s">
        <v>19</v>
      </c>
    </row>
    <row r="141" spans="1:18" x14ac:dyDescent="0.25">
      <c r="G141" s="111" t="s">
        <v>202</v>
      </c>
      <c r="H141" s="112">
        <f>SUMIF('[4]Ppto Ingresos CCPET'!$C$2:$C$38,'Ppto Gastos CCPET'!#REF!,'[4]Ppto Ingresos CCPET'!$F$2:$F$38)</f>
        <v>0</v>
      </c>
      <c r="I141" s="110">
        <f>SUMIF($E$8:$E$135,#REF!,$H$8:$H$135)</f>
        <v>0</v>
      </c>
      <c r="J141" s="14"/>
      <c r="K141" s="14"/>
    </row>
    <row r="142" spans="1:18" x14ac:dyDescent="0.25">
      <c r="G142" s="111" t="s">
        <v>203</v>
      </c>
      <c r="H142" s="112">
        <f>SUMIF('[4]Ppto Ingresos CCPET'!$C$2:$C$38,'Ppto Gastos CCPET'!#REF!,'[4]Ppto Ingresos CCPET'!$F$2:$F$38)</f>
        <v>0</v>
      </c>
      <c r="I142" s="110">
        <f>SUMIF($E$8:$E$135,#REF!,$H$8:$H$135)</f>
        <v>0</v>
      </c>
      <c r="J142" s="14"/>
      <c r="K142" s="14">
        <f t="shared" ref="K142:K160" si="2">H142-I142</f>
        <v>0</v>
      </c>
    </row>
    <row r="143" spans="1:18" x14ac:dyDescent="0.25">
      <c r="G143" s="113" t="s">
        <v>204</v>
      </c>
      <c r="H143" s="112">
        <f>SUMIF('[4]Ppto Ingresos CCPET'!$C$2:$C$38,'Ppto Gastos CCPET'!#REF!,'[4]Ppto Ingresos CCPET'!$F$2:$F$38)</f>
        <v>0</v>
      </c>
      <c r="I143" s="110">
        <f>SUMIF($E$8:$E$135,#REF!,$H$8:$H$135)</f>
        <v>0</v>
      </c>
      <c r="J143" s="14"/>
      <c r="K143" s="14">
        <f t="shared" si="2"/>
        <v>0</v>
      </c>
    </row>
    <row r="144" spans="1:18" x14ac:dyDescent="0.25">
      <c r="G144" s="111" t="s">
        <v>205</v>
      </c>
      <c r="H144" s="112">
        <f>SUMIF('[4]Ppto Ingresos CCPET'!$C$2:$C$38,'Ppto Gastos CCPET'!#REF!,'[4]Ppto Ingresos CCPET'!$F$2:$F$38)</f>
        <v>0</v>
      </c>
      <c r="I144" s="110">
        <f>SUMIF($E$8:$E$135,#REF!,$H$8:$H$135)</f>
        <v>0</v>
      </c>
      <c r="J144" s="14"/>
      <c r="K144" s="14">
        <f t="shared" si="2"/>
        <v>0</v>
      </c>
    </row>
    <row r="145" spans="7:11" x14ac:dyDescent="0.25">
      <c r="G145" s="113" t="s">
        <v>206</v>
      </c>
      <c r="H145" s="112">
        <f>SUMIF('[4]Ppto Ingresos CCPET'!$C$2:$C$38,'Ppto Gastos CCPET'!#REF!,'[4]Ppto Ingresos CCPET'!$F$2:$F$38)</f>
        <v>0</v>
      </c>
      <c r="I145" s="110">
        <f>SUMIF($E$8:$E$135,#REF!,$H$8:$H$135)</f>
        <v>0</v>
      </c>
      <c r="K145" s="14">
        <f t="shared" si="2"/>
        <v>0</v>
      </c>
    </row>
    <row r="146" spans="7:11" x14ac:dyDescent="0.25">
      <c r="G146" s="111" t="s">
        <v>207</v>
      </c>
      <c r="H146" s="112">
        <f>SUMIF('[4]Ppto Ingresos CCPET'!$C$2:$C$38,'Ppto Gastos CCPET'!#REF!,'[4]Ppto Ingresos CCPET'!$F$2:$F$38)</f>
        <v>0</v>
      </c>
      <c r="I146" s="110">
        <f>SUMIF($E$8:$E$135,#REF!,$H$8:$H$135)</f>
        <v>0</v>
      </c>
      <c r="K146" s="14">
        <f t="shared" si="2"/>
        <v>0</v>
      </c>
    </row>
    <row r="147" spans="7:11" x14ac:dyDescent="0.25">
      <c r="G147" s="111" t="s">
        <v>208</v>
      </c>
      <c r="H147" s="112">
        <f>SUMIF('[4]Ppto Ingresos CCPET'!$C$2:$C$38,'Ppto Gastos CCPET'!#REF!,'[4]Ppto Ingresos CCPET'!$F$2:$F$38)</f>
        <v>0</v>
      </c>
      <c r="I147" s="110">
        <f>SUMIF($E$8:$E$135,#REF!,$H$8:$H$135)</f>
        <v>0</v>
      </c>
      <c r="K147" s="14">
        <f t="shared" si="2"/>
        <v>0</v>
      </c>
    </row>
    <row r="148" spans="7:11" x14ac:dyDescent="0.25">
      <c r="G148" s="113" t="s">
        <v>209</v>
      </c>
      <c r="H148" s="112">
        <f>SUMIF('[4]Ppto Ingresos CCPET'!$C$2:$C$38,'Ppto Gastos CCPET'!#REF!,'[4]Ppto Ingresos CCPET'!$F$2:$F$38)</f>
        <v>0</v>
      </c>
      <c r="I148" s="110">
        <f>SUMIF($E$8:$E$135,#REF!,$H$8:$H$135)</f>
        <v>0</v>
      </c>
      <c r="J148" s="14"/>
      <c r="K148" s="14">
        <f t="shared" si="2"/>
        <v>0</v>
      </c>
    </row>
    <row r="149" spans="7:11" x14ac:dyDescent="0.25">
      <c r="G149" s="111" t="s">
        <v>210</v>
      </c>
      <c r="H149" s="112">
        <f>SUMIF('[4]Ppto Ingresos CCPET'!$C$2:$C$38,'Ppto Gastos CCPET'!#REF!,'[4]Ppto Ingresos CCPET'!$F$2:$F$38)</f>
        <v>0</v>
      </c>
      <c r="I149" s="110">
        <f>SUMIF($E$8:$E$135,#REF!,$H$8:$H$135)</f>
        <v>0</v>
      </c>
      <c r="K149" s="14">
        <f t="shared" si="2"/>
        <v>0</v>
      </c>
    </row>
    <row r="150" spans="7:11" x14ac:dyDescent="0.25">
      <c r="G150" s="113" t="s">
        <v>211</v>
      </c>
      <c r="H150" s="112">
        <f>SUMIF('[4]Ppto Ingresos CCPET'!$C$2:$C$38,'Ppto Gastos CCPET'!#REF!,'[4]Ppto Ingresos CCPET'!$F$2:$F$38)</f>
        <v>0</v>
      </c>
      <c r="I150" s="110">
        <f>SUMIF($E$8:$E$135,#REF!,$H$8:$H$135)</f>
        <v>0</v>
      </c>
      <c r="J150" s="14"/>
      <c r="K150" s="14">
        <f>H150-I150</f>
        <v>0</v>
      </c>
    </row>
    <row r="151" spans="7:11" x14ac:dyDescent="0.25">
      <c r="G151" s="111" t="s">
        <v>212</v>
      </c>
      <c r="H151" s="112">
        <f>SUMIF('[4]Ppto Ingresos CCPET'!$C$2:$C$38,'Ppto Gastos CCPET'!#REF!,'[4]Ppto Ingresos CCPET'!$F$2:$F$38)</f>
        <v>0</v>
      </c>
      <c r="I151" s="110">
        <f>SUMIF($E$8:$E$135,#REF!,$H$8:$H$135)</f>
        <v>0</v>
      </c>
      <c r="K151" s="14">
        <f t="shared" si="2"/>
        <v>0</v>
      </c>
    </row>
    <row r="152" spans="7:11" x14ac:dyDescent="0.25">
      <c r="G152" s="111" t="s">
        <v>213</v>
      </c>
      <c r="H152" s="112">
        <f>SUMIF('[4]Ppto Ingresos CCPET'!$C$2:$C$38,'Ppto Gastos CCPET'!#REF!,'[4]Ppto Ingresos CCPET'!$F$2:$F$38)</f>
        <v>0</v>
      </c>
      <c r="I152" s="110">
        <f>SUMIF($E$8:$E$135,#REF!,$H$8:$H$135)</f>
        <v>0</v>
      </c>
      <c r="K152" s="14">
        <f t="shared" si="2"/>
        <v>0</v>
      </c>
    </row>
    <row r="153" spans="7:11" x14ac:dyDescent="0.25">
      <c r="G153" s="111" t="s">
        <v>214</v>
      </c>
      <c r="H153" s="112">
        <f>SUMIF('[4]Ppto Ingresos CCPET'!$C$2:$C$38,'Ppto Gastos CCPET'!#REF!,'[4]Ppto Ingresos CCPET'!$F$2:$F$38)</f>
        <v>0</v>
      </c>
      <c r="I153" s="110">
        <f>SUMIF($E$8:$E$135,#REF!,$H$8:$H$135)</f>
        <v>0</v>
      </c>
      <c r="K153" s="14">
        <f t="shared" si="2"/>
        <v>0</v>
      </c>
    </row>
    <row r="154" spans="7:11" x14ac:dyDescent="0.25">
      <c r="G154" s="111" t="s">
        <v>215</v>
      </c>
      <c r="H154" s="112">
        <f>SUMIF('[4]Ppto Ingresos CCPET'!$C$2:$C$38,'Ppto Gastos CCPET'!#REF!,'[4]Ppto Ingresos CCPET'!$F$2:$F$38)</f>
        <v>0</v>
      </c>
      <c r="I154" s="110">
        <f>SUMIF($E$8:$E$135,#REF!,$H$8:$H$135)</f>
        <v>0</v>
      </c>
      <c r="K154" s="14">
        <f t="shared" si="2"/>
        <v>0</v>
      </c>
    </row>
    <row r="155" spans="7:11" x14ac:dyDescent="0.25">
      <c r="G155" s="111" t="s">
        <v>216</v>
      </c>
      <c r="H155" s="112">
        <f>SUMIF('[4]Ppto Ingresos CCPET'!$C$2:$C$38,'Ppto Gastos CCPET'!#REF!,'[4]Ppto Ingresos CCPET'!$F$2:$F$38)</f>
        <v>0</v>
      </c>
      <c r="I155" s="110">
        <f>SUMIF($E$8:$E$135,#REF!,$H$8:$H$135)</f>
        <v>0</v>
      </c>
      <c r="K155" s="14">
        <f t="shared" si="2"/>
        <v>0</v>
      </c>
    </row>
    <row r="156" spans="7:11" x14ac:dyDescent="0.25">
      <c r="G156" s="111" t="s">
        <v>217</v>
      </c>
      <c r="H156" s="112">
        <f>SUMIF('[4]Ppto Ingresos CCPET'!$C$2:$C$38,'Ppto Gastos CCPET'!#REF!,'[4]Ppto Ingresos CCPET'!$F$2:$F$38)</f>
        <v>0</v>
      </c>
      <c r="I156" s="110">
        <f>SUMIF($E$8:$E$135,#REF!,$H$8:$H$135)</f>
        <v>0</v>
      </c>
      <c r="K156" s="14">
        <f t="shared" si="2"/>
        <v>0</v>
      </c>
    </row>
    <row r="157" spans="7:11" x14ac:dyDescent="0.25">
      <c r="G157" s="111" t="s">
        <v>218</v>
      </c>
      <c r="H157" s="112">
        <f>SUMIF('[4]Ppto Ingresos CCPET'!$C$2:$C$38,'Ppto Gastos CCPET'!#REF!,'[4]Ppto Ingresos CCPET'!$F$2:$F$38)</f>
        <v>0</v>
      </c>
      <c r="I157" s="110">
        <f>SUMIF($E$8:$E$135,#REF!,$H$8:$H$135)</f>
        <v>0</v>
      </c>
      <c r="J157" s="14"/>
      <c r="K157" s="14">
        <f t="shared" si="2"/>
        <v>0</v>
      </c>
    </row>
    <row r="158" spans="7:11" x14ac:dyDescent="0.25">
      <c r="G158" s="111" t="s">
        <v>219</v>
      </c>
      <c r="H158" s="112">
        <f>SUMIF('[4]Ppto Ingresos CCPET'!$C$2:$C$38,'Ppto Gastos CCPET'!#REF!,'[4]Ppto Ingresos CCPET'!$F$2:$F$38)</f>
        <v>0</v>
      </c>
      <c r="I158" s="110">
        <f>SUMIF($E$8:$E$135,#REF!,$H$8:$H$135)</f>
        <v>0</v>
      </c>
      <c r="K158" s="14">
        <f>H158-I158</f>
        <v>0</v>
      </c>
    </row>
    <row r="159" spans="7:11" x14ac:dyDescent="0.25">
      <c r="G159" s="111" t="s">
        <v>220</v>
      </c>
      <c r="H159" s="112">
        <f>SUMIF('[4]Ppto Ingresos CCPET'!$C$2:$C$38,'Ppto Gastos CCPET'!#REF!,'[4]Ppto Ingresos CCPET'!$F$2:$F$38)</f>
        <v>0</v>
      </c>
      <c r="I159" s="110">
        <f>SUMIF($E$8:$E$135,#REF!,$H$8:$H$135)</f>
        <v>0</v>
      </c>
      <c r="K159" s="14"/>
    </row>
    <row r="160" spans="7:11" x14ac:dyDescent="0.25">
      <c r="G160" s="111" t="s">
        <v>221</v>
      </c>
      <c r="H160" s="112">
        <f>SUMIF('[4]Ppto Ingresos CCPET'!$C$2:$C$38,'Ppto Gastos CCPET'!#REF!,'[4]Ppto Ingresos CCPET'!$F$2:$F$38)</f>
        <v>0</v>
      </c>
      <c r="I160" s="110">
        <f>SUMIF($E$8:$E$135,#REF!,$H$8:$H$135)</f>
        <v>0</v>
      </c>
      <c r="K160" s="14">
        <f t="shared" si="2"/>
        <v>0</v>
      </c>
    </row>
    <row r="161" spans="10:10" x14ac:dyDescent="0.25">
      <c r="J161" s="14"/>
    </row>
    <row r="162" spans="10:10" x14ac:dyDescent="0.25">
      <c r="J162" s="14"/>
    </row>
  </sheetData>
  <autoFilter ref="A1:S135">
    <filterColumn colId="7">
      <filters>
        <filter val="1.037.786.924,40"/>
        <filter val="1.245.239.633,18"/>
        <filter val="1.280.002.356,40"/>
        <filter val="1.321.901.277,00"/>
        <filter val="1.560.521.205,70"/>
        <filter val="1.720.140.921,78"/>
        <filter val="1.980.000,00"/>
        <filter val="10.000.000,00"/>
        <filter val="10.172.646.048,83"/>
        <filter val="109.290.892,20"/>
        <filter val="12.000.000,00"/>
        <filter val="12.034.956,00"/>
        <filter val="121.219.916,50"/>
        <filter val="128.740.954,00"/>
        <filter val="13.117.349,00"/>
        <filter val="13.492.130,00"/>
        <filter val="14.156.377,00"/>
        <filter val="14.210.000,00"/>
        <filter val="14.242.767.336,16"/>
        <filter val="140.000.000,00"/>
        <filter val="161.702.920,61"/>
        <filter val="167.717.130,00"/>
        <filter val="17.000.000,00"/>
        <filter val="17.989.506,00"/>
        <filter val="19.285.626,00"/>
        <filter val="197.610.001,00"/>
        <filter val="2.027.433.673,32"/>
        <filter val="2.235.861.939,27"/>
        <filter val="2.498.544,00"/>
        <filter val="2.768.222.442,98"/>
        <filter val="20.000.000,00"/>
        <filter val="20.089.194,00"/>
        <filter val="218.734.956,00"/>
        <filter val="22.307.276.151,29"/>
        <filter val="22.587.738,00"/>
        <filter val="230.935.761,43"/>
        <filter val="25.000.000,00"/>
        <filter val="264.232.459,53"/>
        <filter val="3.046.424.250,61"/>
        <filter val="3.097.616.784,30"/>
        <filter val="3.436.970.835,53"/>
        <filter val="3.500.000,00"/>
        <filter val="3.822.022.717,52"/>
        <filter val="3.999.125.574,00"/>
        <filter val="30.000.000,00"/>
        <filter val="307.068.559,60"/>
        <filter val="322.975.415,42"/>
        <filter val="33.020.546,00"/>
        <filter val="345.122.559,60"/>
        <filter val="35.808.515,65"/>
        <filter val="353.093.409,33"/>
        <filter val="36.000.000,00"/>
        <filter val="371.425.695,22"/>
        <filter val="38.054.000,00"/>
        <filter val="38.227.700,00"/>
        <filter val="4.807.364.790,60"/>
        <filter val="4.849.070.392,35"/>
        <filter val="40.711.979,90"/>
        <filter val="40.752.404,00"/>
        <filter val="41.852.486,00"/>
        <filter val="41.898.920,60"/>
        <filter val="42.229.041,43"/>
        <filter val="43.000.000,00"/>
        <filter val="47.594.829.028,89"/>
        <filter val="48.419.547,58"/>
        <filter val="49.740.954,00"/>
        <filter val="5.280.684.273,56"/>
        <filter val="50.781.017,00"/>
        <filter val="52.572.640.375,24"/>
        <filter val="52.752.404,00"/>
        <filter val="53.968.517,00"/>
        <filter val="544.082.288,00"/>
        <filter val="58.616.009,94"/>
        <filter val="61.941.680,00"/>
        <filter val="62.523.929.160,35"/>
        <filter val="625.140.870,00"/>
        <filter val="700.000,00"/>
        <filter val="709.719.427,56"/>
        <filter val="740.437.651,38"/>
        <filter val="764.280.027,00"/>
        <filter val="78.311.937,78"/>
        <filter val="8.483.367.426,47"/>
        <filter val="8.563.029.164,47"/>
        <filter val="8.629.387.508,12"/>
        <filter val="8.994.754,00"/>
        <filter val="86.551.346.233,43"/>
        <filter val="867.299.975,13"/>
        <filter val="955.860.894,78"/>
      </filters>
    </filterColumn>
  </autoFilter>
  <dataValidations count="1">
    <dataValidation errorStyle="warning" allowBlank="1" showInputMessage="1" showErrorMessage="1" error="Seleccione una categoría de la lista. Seleccione CANCELAR, presione ALT+FLECHA ABAJO para ver las opciones y, a continuación, use la tecla de FLECHA ABAJO y ENTRAR para realizar una selección." sqref="B33 B35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'C:\Users\presupuesto2\Dropbox (Personal)\2024\[03. PROYECTO DE PRESUPUESTO 2024 - MIO.xlsx]Lista Plegable'!#REF!</xm:f>
          </x14:formula1>
          <xm:sqref>D2:D135</xm:sqref>
        </x14:dataValidation>
        <x14:dataValidation type="list" allowBlank="1" showInputMessage="1" showErrorMessage="1">
          <x14:formula1>
            <xm:f>'C:\Users\presupuesto2\Dropbox (Personal)\2024\[03. PROYECTO DE PRESUPUESTO 2024 - MIO.xlsx]Lista Plegable'!#REF!</xm:f>
          </x14:formula1>
          <xm:sqref>E2:E135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Gastos CCPET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Sofia Lopez Dominguez</dc:creator>
  <cp:lastModifiedBy>SECRETARIA GENERAL SETP</cp:lastModifiedBy>
  <dcterms:created xsi:type="dcterms:W3CDTF">2024-01-03T19:36:20Z</dcterms:created>
  <dcterms:modified xsi:type="dcterms:W3CDTF">2024-01-30T20:16:07Z</dcterms:modified>
</cp:coreProperties>
</file>